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410" windowHeight="8625" tabRatio="763" activeTab="0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  <sheet name="เฉพาะกิจ(อสม.)" sheetId="6" r:id="rId6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<sst xmlns="http://schemas.openxmlformats.org/spreadsheetml/2006/main" count="207" uniqueCount="118">
  <si>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</si>
  <si>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</si>
  <si>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</si>
  <si>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</si>
  <si>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</si>
  <si>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</si>
  <si>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</si>
  <si>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</si>
  <si>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</si>
  <si>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</si>
  <si>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</si>
  <si>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</si>
  <si>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</si>
  <si>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</si>
  <si>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</si>
  <si>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</si>
  <si>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</si>
  <si>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</si>
  <si>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</si>
  <si>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</si>
  <si>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</si>
  <si>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</si>
  <si>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</si>
  <si>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</si>
  <si>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</si>
  <si>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</si>
  <si>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</si>
  <si>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</si>
  <si>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</si>
  <si>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</si>
  <si>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</si>
  <si>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</si>
  <si>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</si>
  <si>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</si>
  <si>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</si>
  <si>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</si>
  <si>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</si>
  <si>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</si>
  <si>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</si>
  <si>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</si>
  <si>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</si>
  <si>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</si>
  <si>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</si>
  <si>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</si>
  <si>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</si>
  <si>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</si>
  <si>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</si>
  <si>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</si>
  <si>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</si>
  <si>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</si>
  <si>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</si>
  <si>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</si>
  <si>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</si>
  <si>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</si>
  <si>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</si>
  <si>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</si>
  <si>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</si>
  <si>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</si>
  <si>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</si>
  <si>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</si>
  <si>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</si>
  <si>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</si>
  <si>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</si>
  <si>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</si>
  <si>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</si>
  <si>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</si>
  <si>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</si>
  <si>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</si>
  <si>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</si>
  <si>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</si>
  <si>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</si>
  <si>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</si>
  <si>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</si>
  <si>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</si>
  <si>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</si>
  <si>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</si>
  <si>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</si>
  <si>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</si>
  <si>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</si>
  <si>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</si>
  <si>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</si>
  <si>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</si>
  <si>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</si>
  <si>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</si>
  <si>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</si>
  <si>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</si>
  <si>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</si>
  <si>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</si>
  <si>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</si>
  <si>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</si>
  <si>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</si>
  <si>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</si>
  <si>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</si>
  <si>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</si>
  <si>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</si>
  <si>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</si>
  <si>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</si>
  <si>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</si>
  <si>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</si>
  <si>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</si>
  <si>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</si>
  <si>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</si>
  <si>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รับแล้ว</t>
  </si>
  <si>
    <t>อสม.</t>
  </si>
  <si>
    <t>ตั้งไว้</t>
  </si>
  <si>
    <t>ภาษีบำรุง อบจ. จากผู้ประกอบการปิโตรเลียม</t>
  </si>
  <si>
    <t>ณ วันที่ 28 กุมภาพันธ์ 2556</t>
  </si>
  <si>
    <t>รายงาน  รายรับ และ รายจ่าย ประจำปีงบประมาณ 2556</t>
  </si>
  <si>
    <t>ณ   วันที่ 28 กุมภาพันธ์ 2556</t>
  </si>
  <si>
    <t>เดือน (28 ก.พ. 56)</t>
  </si>
  <si>
    <t>รายงานการรับเงินรายได้ขององค์การบริหารส่วนจังหวัดสุพรรณบุรี     ข้อมูล ณ วันที่  28 กุมภาพันธ์  2556</t>
  </si>
  <si>
    <t>จ่ายจากเงินรายได้  ณ  วันที่  28 ก.พ. 2556</t>
  </si>
  <si>
    <t>2.2 จากเงินอุดหนุเฉพาะกิจ</t>
  </si>
  <si>
    <t xml:space="preserve">3. เงินรายรับ ประมาณการรายรับไว้ทั้งสิ้น 618,950,000 บาท รับแต่ต้นปี จำนวน 273,562,468.37 บาท   </t>
  </si>
  <si>
    <t>4. การเบิกจ่ายเงิน ประมาณการรายจ่าย จำนวน 618,950,000 บาท เบิกจ่ายแล้วจำนวน 150,771,787.11</t>
  </si>
  <si>
    <t xml:space="preserve">คิดเป็นร้อยละ 48.71  ต่ำกว่าประมาณการ 3345,387,531.63 บาท </t>
  </si>
  <si>
    <t>คิดร้อยละ 22.39 งบประมาณคงเหลือ 522,689,412.89 บาท</t>
  </si>
  <si>
    <t xml:space="preserve">5. รายรับจริงมากกว่ารายจ่ายจริง เป็นเงิน 177,301,881.26 บาท 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</si>
</sst>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</numFmts>
  <fonts count="50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6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0" fontId="6" fillId="3" borderId="0" xfId="49" applyNumberFormat="1" applyFont="1" applyFill="1" applyAlignment="1">
      <alignment/>
      <protection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194" fontId="6" fillId="0" borderId="41" xfId="33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194" fontId="6" fillId="0" borderId="43" xfId="33" applyFont="1" applyBorder="1" applyAlignment="1">
      <alignment horizontal="right" vertical="center" wrapText="1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208" fontId="6" fillId="0" borderId="11" xfId="33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3" fontId="6" fillId="29" borderId="50" xfId="48" applyNumberFormat="1" applyFont="1" applyFill="1" applyBorder="1">
      <alignment/>
      <protection/>
    </xf>
    <xf numFmtId="194" fontId="6" fillId="29" borderId="50" xfId="33" applyFont="1" applyFill="1" applyBorder="1" applyAlignment="1">
      <alignment/>
    </xf>
    <xf numFmtId="194" fontId="6" fillId="29" borderId="50" xfId="33" applyFont="1" applyFill="1" applyBorder="1" applyAlignment="1">
      <alignment horizontal="center" vertical="center"/>
    </xf>
    <xf numFmtId="194" fontId="6" fillId="29" borderId="3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30" borderId="10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4" fontId="46" fillId="30" borderId="45" xfId="33" applyNumberFormat="1" applyFont="1" applyFill="1" applyBorder="1" applyAlignment="1">
      <alignment/>
    </xf>
    <xf numFmtId="208" fontId="45" fillId="31" borderId="11" xfId="33" applyNumberFormat="1" applyFont="1" applyFill="1" applyBorder="1" applyAlignment="1">
      <alignment horizontal="right" vertical="center"/>
    </xf>
    <xf numFmtId="43" fontId="45" fillId="31" borderId="11" xfId="33" applyNumberFormat="1" applyFont="1" applyFill="1" applyBorder="1" applyAlignment="1">
      <alignment horizontal="right" vertical="center"/>
    </xf>
    <xf numFmtId="43" fontId="45" fillId="31" borderId="10" xfId="33" applyNumberFormat="1" applyFont="1" applyFill="1" applyBorder="1" applyAlignment="1">
      <alignment horizontal="right" vertical="center"/>
    </xf>
    <xf numFmtId="194" fontId="46" fillId="31" borderId="45" xfId="33" applyFont="1" applyFill="1" applyBorder="1" applyAlignment="1">
      <alignment/>
    </xf>
    <xf numFmtId="194" fontId="12" fillId="31" borderId="11" xfId="33" applyFont="1" applyFill="1" applyBorder="1" applyAlignment="1">
      <alignment horizontal="center"/>
    </xf>
    <xf numFmtId="208" fontId="45" fillId="32" borderId="47" xfId="33" applyNumberFormat="1" applyFont="1" applyFill="1" applyBorder="1" applyAlignment="1">
      <alignment horizontal="right" vertical="center"/>
    </xf>
    <xf numFmtId="43" fontId="45" fillId="32" borderId="47" xfId="33" applyNumberFormat="1" applyFont="1" applyFill="1" applyBorder="1" applyAlignment="1">
      <alignment horizontal="right" vertical="center"/>
    </xf>
    <xf numFmtId="4" fontId="45" fillId="32" borderId="47" xfId="33" applyNumberFormat="1" applyFont="1" applyFill="1" applyBorder="1" applyAlignment="1">
      <alignment horizontal="right" vertical="center"/>
    </xf>
    <xf numFmtId="0" fontId="6" fillId="32" borderId="47" xfId="0" applyFont="1" applyFill="1" applyBorder="1" applyAlignment="1">
      <alignment horizontal="right" vertical="center" wrapText="1"/>
    </xf>
    <xf numFmtId="4" fontId="45" fillId="32" borderId="51" xfId="33" applyNumberFormat="1" applyFont="1" applyFill="1" applyBorder="1" applyAlignment="1">
      <alignment/>
    </xf>
    <xf numFmtId="194" fontId="12" fillId="32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210" fontId="8" fillId="0" borderId="0" xfId="33" applyNumberFormat="1" applyFont="1" applyAlignment="1">
      <alignment/>
    </xf>
    <xf numFmtId="194" fontId="46" fillId="0" borderId="10" xfId="33" applyFont="1" applyBorder="1" applyAlignment="1">
      <alignment horizontal="right"/>
    </xf>
    <xf numFmtId="3" fontId="6" fillId="30" borderId="10" xfId="33" applyNumberFormat="1" applyFont="1" applyFill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3" fontId="6" fillId="31" borderId="43" xfId="33" applyNumberFormat="1" applyFont="1" applyFill="1" applyBorder="1" applyAlignment="1">
      <alignment horizontal="right" vertical="center" wrapText="1"/>
    </xf>
    <xf numFmtId="194" fontId="6" fillId="24" borderId="50" xfId="33" applyFont="1" applyFill="1" applyBorder="1" applyAlignment="1">
      <alignment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0" fontId="1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36" fillId="7" borderId="0" xfId="49" applyFont="1" applyFill="1" applyAlignment="1">
      <alignment horizontal="center"/>
      <protection/>
    </xf>
    <xf numFmtId="0" fontId="39" fillId="5" borderId="53" xfId="49" applyFont="1" applyFill="1" applyBorder="1" applyAlignment="1">
      <alignment horizontal="center" vertical="center"/>
      <protection/>
    </xf>
    <xf numFmtId="0" fontId="39" fillId="5" borderId="54" xfId="49" applyFont="1" applyFill="1" applyBorder="1" applyAlignment="1">
      <alignment horizontal="center" vertical="center"/>
      <protection/>
    </xf>
    <xf numFmtId="0" fontId="6" fillId="7" borderId="53" xfId="49" applyFont="1" applyFill="1" applyBorder="1" applyAlignment="1">
      <alignment horizontal="center" vertical="center"/>
      <protection/>
    </xf>
    <xf numFmtId="0" fontId="6" fillId="7" borderId="54" xfId="49" applyFont="1" applyFill="1" applyBorder="1" applyAlignment="1">
      <alignment horizontal="center" vertical="center"/>
      <protection/>
    </xf>
    <xf numFmtId="0" fontId="6" fillId="24" borderId="53" xfId="49" applyFont="1" applyFill="1" applyBorder="1" applyAlignment="1">
      <alignment horizontal="center" vertical="center"/>
      <protection/>
    </xf>
    <xf numFmtId="0" fontId="6" fillId="24" borderId="54" xfId="49" applyFont="1" applyFill="1" applyBorder="1" applyAlignment="1">
      <alignment horizontal="center" vertical="center"/>
      <protection/>
    </xf>
    <xf numFmtId="0" fontId="6" fillId="4" borderId="53" xfId="49" applyFont="1" applyFill="1" applyBorder="1" applyAlignment="1">
      <alignment horizontal="center" vertical="center"/>
      <protection/>
    </xf>
    <xf numFmtId="0" fontId="6" fillId="4" borderId="54" xfId="49" applyFont="1" applyFill="1" applyBorder="1" applyAlignment="1">
      <alignment horizontal="center" vertical="center"/>
      <protection/>
    </xf>
    <xf numFmtId="0" fontId="6" fillId="25" borderId="55" xfId="49" applyFont="1" applyFill="1" applyBorder="1" applyAlignment="1">
      <alignment horizontal="center" vertical="center"/>
      <protection/>
    </xf>
    <xf numFmtId="0" fontId="6" fillId="25" borderId="56" xfId="49" applyFont="1" applyFill="1" applyBorder="1" applyAlignment="1">
      <alignment horizontal="center" vertical="center"/>
      <protection/>
    </xf>
    <xf numFmtId="0" fontId="7" fillId="3" borderId="53" xfId="49" applyFont="1" applyFill="1" applyBorder="1" applyAlignment="1">
      <alignment horizontal="center" vertical="center"/>
      <protection/>
    </xf>
    <xf numFmtId="0" fontId="7" fillId="3" borderId="54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tabSelected="1" zoomScalePageLayoutView="0" workbookViewId="0" topLeftCell="A1">
      <selection activeCell="J14" sqref="J14"/>
    </sheetView>
  </sheetViews>
  <sheetFormatPr defaultColWidth="9.140625" defaultRowHeight="20.25"/>
  <cols>
    <col min="1" max="1" width="9.140625" style="90" customWidth="1"/>
    <col min="2" max="2" width="68.421875" style="90" customWidth="1"/>
    <col min="3" max="3" width="39.28125" style="90" customWidth="1"/>
    <col min="4" max="4" width="34.00390625" style="90" customWidth="1"/>
    <col min="5" max="5" width="26.28125" style="90" customWidth="1"/>
    <col min="6" max="6" width="25.710937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296" t="s">
        <v>96</v>
      </c>
      <c r="C2" s="296"/>
      <c r="D2" s="296"/>
      <c r="E2" s="296"/>
      <c r="F2" s="296"/>
      <c r="G2" s="296"/>
    </row>
    <row r="3" spans="2:11" ht="27.75" customHeight="1">
      <c r="B3" s="310" t="s">
        <v>106</v>
      </c>
      <c r="C3" s="310"/>
      <c r="D3" s="310"/>
      <c r="E3" s="310"/>
      <c r="F3" s="310"/>
      <c r="G3" s="310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0.25">
      <c r="B5" s="297" t="s">
        <v>0</v>
      </c>
      <c r="C5" s="299" t="s">
        <v>88</v>
      </c>
      <c r="D5" s="305" t="s">
        <v>42</v>
      </c>
      <c r="E5" s="307" t="s">
        <v>89</v>
      </c>
      <c r="F5" s="301" t="s">
        <v>65</v>
      </c>
      <c r="G5" s="303" t="s">
        <v>90</v>
      </c>
      <c r="H5" s="95"/>
    </row>
    <row r="6" spans="2:8" s="96" customFormat="1" ht="20.25">
      <c r="B6" s="298"/>
      <c r="C6" s="300"/>
      <c r="D6" s="306"/>
      <c r="E6" s="308"/>
      <c r="F6" s="302"/>
      <c r="G6" s="304"/>
      <c r="H6" s="95"/>
    </row>
    <row r="7" spans="2:8" s="102" customFormat="1" ht="20.25">
      <c r="B7" s="97" t="s">
        <v>16</v>
      </c>
      <c r="C7" s="115">
        <v>92000000</v>
      </c>
      <c r="D7" s="120">
        <f>'รายละเอียดรายรับ '!D10</f>
        <v>35583848.9</v>
      </c>
      <c r="E7" s="98">
        <f aca="true" t="shared" si="0" ref="E7:E18">D7/C7*100</f>
        <v>38.67809663043478</v>
      </c>
      <c r="F7" s="99">
        <f>C7-D7</f>
        <v>56416151.1</v>
      </c>
      <c r="G7" s="100"/>
      <c r="H7" s="101"/>
    </row>
    <row r="8" spans="2:8" s="102" customFormat="1" ht="20.25">
      <c r="B8" s="103" t="s">
        <v>18</v>
      </c>
      <c r="C8" s="115">
        <v>600000</v>
      </c>
      <c r="D8" s="121">
        <f>'รายละเอียดรายรับ '!D14</f>
        <v>1057613</v>
      </c>
      <c r="E8" s="98">
        <f t="shared" si="0"/>
        <v>176.26883333333333</v>
      </c>
      <c r="F8" s="99">
        <f aca="true" t="shared" si="1" ref="F8:F14">C8-D8</f>
        <v>-457613</v>
      </c>
      <c r="G8" s="100"/>
      <c r="H8" s="101"/>
    </row>
    <row r="9" spans="2:8" s="102" customFormat="1" ht="20.25">
      <c r="B9" s="103" t="s">
        <v>21</v>
      </c>
      <c r="C9" s="115">
        <v>6290000</v>
      </c>
      <c r="D9" s="121">
        <f>'รายละเอียดรายรับ '!D23</f>
        <v>7244528.25</v>
      </c>
      <c r="E9" s="98">
        <f t="shared" si="0"/>
        <v>115.17532988871224</v>
      </c>
      <c r="F9" s="99">
        <f t="shared" si="1"/>
        <v>-954528.25</v>
      </c>
      <c r="G9" s="100"/>
      <c r="H9" s="101"/>
    </row>
    <row r="10" spans="2:8" s="102" customFormat="1" ht="20.25">
      <c r="B10" s="103" t="s">
        <v>71</v>
      </c>
      <c r="C10" s="115">
        <v>1000000</v>
      </c>
      <c r="D10" s="121">
        <f>'รายละเอียดรายรับ '!D26</f>
        <v>497584</v>
      </c>
      <c r="E10" s="98">
        <f t="shared" si="0"/>
        <v>49.7584</v>
      </c>
      <c r="F10" s="99">
        <f t="shared" si="1"/>
        <v>502416</v>
      </c>
      <c r="G10" s="100"/>
      <c r="H10" s="101"/>
    </row>
    <row r="11" spans="2:8" s="102" customFormat="1" ht="20.25">
      <c r="B11" s="103" t="s">
        <v>25</v>
      </c>
      <c r="C11" s="115">
        <v>26010000</v>
      </c>
      <c r="D11" s="121">
        <f>'รายละเอียดรายรับ '!D31</f>
        <v>12978903</v>
      </c>
      <c r="E11" s="98">
        <f t="shared" si="0"/>
        <v>49.89966551326413</v>
      </c>
      <c r="F11" s="99">
        <f t="shared" si="1"/>
        <v>13031097</v>
      </c>
      <c r="G11" s="100"/>
      <c r="H11" s="101"/>
    </row>
    <row r="12" spans="2:8" s="102" customFormat="1" ht="20.25">
      <c r="B12" s="103" t="s">
        <v>29</v>
      </c>
      <c r="C12" s="116">
        <v>50000</v>
      </c>
      <c r="D12" s="122">
        <v>0</v>
      </c>
      <c r="E12" s="98">
        <f t="shared" si="0"/>
        <v>0</v>
      </c>
      <c r="F12" s="99">
        <f t="shared" si="1"/>
        <v>50000</v>
      </c>
      <c r="G12" s="100"/>
      <c r="H12" s="101"/>
    </row>
    <row r="13" spans="2:8" s="102" customFormat="1" ht="20.25">
      <c r="B13" s="103" t="s">
        <v>33</v>
      </c>
      <c r="C13" s="245">
        <v>431000000</v>
      </c>
      <c r="D13" s="121">
        <f>'รายละเอียดรายรับ '!D45</f>
        <v>207166181.22</v>
      </c>
      <c r="E13" s="98">
        <f t="shared" si="0"/>
        <v>48.0663993549884</v>
      </c>
      <c r="F13" s="246">
        <f t="shared" si="1"/>
        <v>223833818.78</v>
      </c>
      <c r="G13" s="100"/>
      <c r="H13" s="101"/>
    </row>
    <row r="14" spans="2:8" s="102" customFormat="1" ht="20.25">
      <c r="B14" s="243" t="s">
        <v>87</v>
      </c>
      <c r="C14" s="251">
        <f>SUM(C7:C13)</f>
        <v>556950000</v>
      </c>
      <c r="D14" s="252">
        <f>SUM(D7:D13)</f>
        <v>264528658.37</v>
      </c>
      <c r="E14" s="253">
        <f t="shared" si="0"/>
        <v>47.49594368794327</v>
      </c>
      <c r="F14" s="254">
        <f t="shared" si="1"/>
        <v>292421341.63</v>
      </c>
      <c r="G14" s="100"/>
      <c r="H14" s="101"/>
    </row>
    <row r="15" spans="2:8" s="102" customFormat="1" ht="20.25">
      <c r="B15" s="103" t="s">
        <v>91</v>
      </c>
      <c r="C15" s="249">
        <v>62000000</v>
      </c>
      <c r="D15" s="250">
        <f>'รายละเอียดรายรับ '!D50</f>
        <v>9033810</v>
      </c>
      <c r="E15" s="238">
        <f t="shared" si="0"/>
        <v>14.570661290322581</v>
      </c>
      <c r="F15" s="246">
        <f>D15</f>
        <v>9033810</v>
      </c>
      <c r="G15" s="100"/>
      <c r="H15" s="101"/>
    </row>
    <row r="16" spans="2:8" s="102" customFormat="1" ht="20.25">
      <c r="B16" s="244" t="s">
        <v>99</v>
      </c>
      <c r="C16" s="252">
        <f>C14+C15</f>
        <v>618950000</v>
      </c>
      <c r="D16" s="252">
        <f>D14+D15</f>
        <v>273562468.37</v>
      </c>
      <c r="E16" s="248">
        <f t="shared" si="0"/>
        <v>44.19782993295097</v>
      </c>
      <c r="F16" s="278">
        <f>D16</f>
        <v>273562468.37</v>
      </c>
      <c r="G16" s="100"/>
      <c r="H16" s="101"/>
    </row>
    <row r="17" spans="2:8" s="102" customFormat="1" ht="20.25">
      <c r="B17" s="103" t="s">
        <v>92</v>
      </c>
      <c r="C17" s="247"/>
      <c r="D17" s="120">
        <f>'รายละเอียดรายรับ '!D56</f>
        <v>54511200</v>
      </c>
      <c r="E17" s="248">
        <v>0</v>
      </c>
      <c r="F17" s="99">
        <f>D17</f>
        <v>54511200</v>
      </c>
      <c r="G17" s="100"/>
      <c r="H17" s="101"/>
    </row>
    <row r="18" spans="2:8" s="102" customFormat="1" ht="21" thickBot="1">
      <c r="B18" s="104"/>
      <c r="C18" s="114">
        <f>C14+C15+C17</f>
        <v>618950000</v>
      </c>
      <c r="D18" s="123">
        <f>D14+D15+D17</f>
        <v>328073668.37</v>
      </c>
      <c r="E18" s="248">
        <f t="shared" si="0"/>
        <v>53.004874120688264</v>
      </c>
      <c r="F18" s="105"/>
      <c r="G18" s="100"/>
      <c r="H18" s="101"/>
    </row>
    <row r="19" spans="2:8" s="102" customFormat="1" ht="21" thickTop="1">
      <c r="B19" s="108"/>
      <c r="C19" s="109"/>
      <c r="D19" s="110"/>
      <c r="E19" s="242"/>
      <c r="F19" s="109"/>
      <c r="G19" s="109"/>
      <c r="H19" s="107"/>
    </row>
    <row r="20" spans="2:8" s="102" customFormat="1" ht="20.25" hidden="1">
      <c r="B20" s="111"/>
      <c r="C20" s="111"/>
      <c r="D20" s="111"/>
      <c r="E20" s="111"/>
      <c r="F20" s="111"/>
      <c r="G20" s="111"/>
      <c r="H20" s="107"/>
    </row>
    <row r="21" spans="2:8" s="102" customFormat="1" ht="20.25" hidden="1">
      <c r="B21" s="106"/>
      <c r="C21" s="106"/>
      <c r="D21" s="106"/>
      <c r="E21" s="106"/>
      <c r="F21" s="106"/>
      <c r="G21" s="106"/>
      <c r="H21" s="107"/>
    </row>
    <row r="22" spans="2:8" s="102" customFormat="1" ht="20.25" hidden="1">
      <c r="B22" s="106"/>
      <c r="C22" s="106"/>
      <c r="D22" s="106"/>
      <c r="E22" s="106"/>
      <c r="F22" s="106"/>
      <c r="G22" s="106"/>
      <c r="H22" s="107"/>
    </row>
    <row r="23" spans="2:8" s="102" customFormat="1" ht="20.25" hidden="1">
      <c r="B23" s="106"/>
      <c r="C23" s="106"/>
      <c r="D23" s="106"/>
      <c r="E23" s="106"/>
      <c r="F23" s="106"/>
      <c r="G23" s="106"/>
      <c r="H23" s="107"/>
    </row>
    <row r="24" spans="2:8" s="102" customFormat="1" ht="20.25" hidden="1">
      <c r="B24" s="106"/>
      <c r="C24" s="106"/>
      <c r="D24" s="106"/>
      <c r="E24" s="106"/>
      <c r="F24" s="106"/>
      <c r="G24" s="106"/>
      <c r="H24" s="107"/>
    </row>
    <row r="25" spans="2:8" s="102" customFormat="1" ht="20.25" hidden="1">
      <c r="B25" s="106"/>
      <c r="C25" s="106"/>
      <c r="D25" s="106"/>
      <c r="E25" s="106"/>
      <c r="F25" s="106"/>
      <c r="G25" s="106"/>
      <c r="H25" s="107"/>
    </row>
    <row r="26" spans="2:8" s="102" customFormat="1" ht="20.25" hidden="1">
      <c r="B26" s="106"/>
      <c r="C26" s="106"/>
      <c r="D26" s="106"/>
      <c r="E26" s="106"/>
      <c r="F26" s="106"/>
      <c r="G26" s="106"/>
      <c r="H26" s="107"/>
    </row>
    <row r="27" spans="2:8" s="102" customFormat="1" ht="20.25" hidden="1">
      <c r="B27" s="106"/>
      <c r="C27" s="106"/>
      <c r="D27" s="106"/>
      <c r="E27" s="106"/>
      <c r="F27" s="106"/>
      <c r="G27" s="106"/>
      <c r="H27" s="107"/>
    </row>
    <row r="28" spans="2:8" s="102" customFormat="1" ht="20.25" hidden="1">
      <c r="B28" s="106"/>
      <c r="C28" s="106"/>
      <c r="D28" s="106"/>
      <c r="E28" s="106"/>
      <c r="F28" s="106"/>
      <c r="G28" s="106"/>
      <c r="H28" s="107"/>
    </row>
    <row r="29" spans="2:8" s="102" customFormat="1" ht="20.25" hidden="1">
      <c r="B29" s="108"/>
      <c r="C29" s="108"/>
      <c r="D29" s="108"/>
      <c r="E29" s="108"/>
      <c r="F29" s="108"/>
      <c r="G29" s="108"/>
      <c r="H29" s="107"/>
    </row>
    <row r="30" s="102" customFormat="1" ht="20.25" hidden="1">
      <c r="H30" s="107"/>
    </row>
    <row r="31" s="102" customFormat="1" ht="20.25">
      <c r="H31" s="107"/>
    </row>
    <row r="32" spans="3:8" s="102" customFormat="1" ht="20.25">
      <c r="C32" s="311" t="s">
        <v>95</v>
      </c>
      <c r="D32" s="311"/>
      <c r="E32" s="117">
        <f>C18</f>
        <v>618950000</v>
      </c>
      <c r="F32" s="119">
        <v>1</v>
      </c>
      <c r="H32" s="107"/>
    </row>
    <row r="33" spans="3:8" s="102" customFormat="1" ht="20.25">
      <c r="C33" s="312" t="s">
        <v>94</v>
      </c>
      <c r="D33" s="312"/>
      <c r="E33" s="118">
        <f>D14</f>
        <v>264528658.37</v>
      </c>
      <c r="F33" s="124">
        <v>0.4871</v>
      </c>
      <c r="H33" s="107"/>
    </row>
    <row r="34" spans="3:8" s="102" customFormat="1" ht="20.25">
      <c r="C34" s="313" t="s">
        <v>93</v>
      </c>
      <c r="D34" s="313"/>
      <c r="E34" s="125">
        <f>D18</f>
        <v>328073668.37</v>
      </c>
      <c r="F34" s="124">
        <v>0.475</v>
      </c>
      <c r="H34" s="107"/>
    </row>
    <row r="35" spans="3:8" s="102" customFormat="1" ht="20.25">
      <c r="C35" s="309"/>
      <c r="D35" s="309"/>
      <c r="E35" s="309"/>
      <c r="F35" s="309"/>
      <c r="H35" s="107"/>
    </row>
    <row r="36" spans="7:8" s="102" customFormat="1" ht="20.25">
      <c r="G36" s="96"/>
      <c r="H36" s="107"/>
    </row>
    <row r="37" spans="7:8" s="102" customFormat="1" ht="20.25">
      <c r="G37" s="96"/>
      <c r="H37" s="107"/>
    </row>
    <row r="38" s="102" customFormat="1" ht="20.25">
      <c r="H38" s="107"/>
    </row>
    <row r="39" spans="7:8" s="102" customFormat="1" ht="20.25">
      <c r="G39" s="96"/>
      <c r="H39" s="107"/>
    </row>
    <row r="40" spans="3:8" s="102" customFormat="1" ht="20.25">
      <c r="C40" s="96"/>
      <c r="D40" s="96"/>
      <c r="E40" s="96"/>
      <c r="F40" s="96"/>
      <c r="G40" s="96"/>
      <c r="H40" s="107"/>
    </row>
    <row r="41" s="112" customFormat="1" ht="18.75">
      <c r="H41" s="113"/>
    </row>
    <row r="42" s="112" customFormat="1" ht="18.75">
      <c r="H42" s="113"/>
    </row>
    <row r="43" s="112" customFormat="1" ht="18.75">
      <c r="H43" s="113"/>
    </row>
    <row r="44" s="112" customFormat="1" ht="18.75">
      <c r="H44" s="113"/>
    </row>
    <row r="45" s="112" customFormat="1" ht="18.75">
      <c r="H45" s="113"/>
    </row>
    <row r="46" s="112" customFormat="1" ht="18.75">
      <c r="H46" s="113"/>
    </row>
    <row r="47" s="112" customFormat="1" ht="18.75">
      <c r="H47" s="113"/>
    </row>
    <row r="48" s="112" customFormat="1" ht="18.75">
      <c r="H48" s="113"/>
    </row>
    <row r="49" s="112" customFormat="1" ht="18.75">
      <c r="H49" s="113"/>
    </row>
    <row r="50" s="112" customFormat="1" ht="18.75">
      <c r="H50" s="113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1">
      <selection activeCell="H9" sqref="H9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26.25">
      <c r="A1" s="316" t="s">
        <v>107</v>
      </c>
      <c r="B1" s="316"/>
      <c r="C1" s="316"/>
      <c r="D1" s="316"/>
      <c r="E1" s="316"/>
      <c r="F1" s="316"/>
      <c r="G1" s="316"/>
    </row>
    <row r="2" spans="1:7" ht="26.25">
      <c r="A2" s="317" t="s">
        <v>108</v>
      </c>
      <c r="B2" s="317"/>
      <c r="C2" s="317"/>
      <c r="D2" s="317"/>
      <c r="E2" s="317"/>
      <c r="F2" s="317"/>
      <c r="G2" s="317"/>
    </row>
    <row r="3" spans="1:7" ht="51" customHeight="1">
      <c r="A3" s="314" t="s">
        <v>83</v>
      </c>
      <c r="B3" s="314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1.75">
      <c r="A4" s="13" t="s">
        <v>56</v>
      </c>
      <c r="B4" s="14"/>
      <c r="C4" s="15"/>
      <c r="D4" s="15"/>
      <c r="E4" s="15"/>
      <c r="F4" s="15"/>
      <c r="G4" s="15"/>
    </row>
    <row r="5" spans="1:9" ht="23.25">
      <c r="A5" s="16"/>
      <c r="B5" s="17" t="s">
        <v>57</v>
      </c>
      <c r="C5" s="18">
        <v>556950000</v>
      </c>
      <c r="D5" s="19">
        <f>'รายละเอียดรายรับ '!D46</f>
        <v>264528658.37</v>
      </c>
      <c r="E5" s="20">
        <f>D5/C5*100</f>
        <v>47.49594368794327</v>
      </c>
      <c r="F5" s="21">
        <f>C5-D5</f>
        <v>292421341.63</v>
      </c>
      <c r="G5" s="20">
        <f>100-E5</f>
        <v>52.50405631205673</v>
      </c>
      <c r="I5" s="6"/>
    </row>
    <row r="6" spans="1:9" ht="23.25">
      <c r="A6" s="16"/>
      <c r="B6" s="17" t="s">
        <v>75</v>
      </c>
      <c r="C6" s="19">
        <v>62000000</v>
      </c>
      <c r="D6" s="19">
        <f>'รายละเอียดรายรับ '!D50</f>
        <v>9033810</v>
      </c>
      <c r="E6" s="20">
        <f>D6/C6*100</f>
        <v>14.570661290322581</v>
      </c>
      <c r="F6" s="21">
        <f>C6-D6</f>
        <v>52966190</v>
      </c>
      <c r="G6" s="20">
        <f>100-E6</f>
        <v>85.42933870967742</v>
      </c>
      <c r="I6" s="4"/>
    </row>
    <row r="7" spans="1:9" ht="23.25">
      <c r="A7" s="16"/>
      <c r="B7" s="17" t="s">
        <v>86</v>
      </c>
      <c r="C7" s="23">
        <f>D7</f>
        <v>54511200</v>
      </c>
      <c r="D7" s="24">
        <f>'รายละเอียดรายรับ '!D56</f>
        <v>54511200</v>
      </c>
      <c r="E7" s="20"/>
      <c r="F7" s="25"/>
      <c r="G7" s="26"/>
      <c r="I7" s="4"/>
    </row>
    <row r="8" spans="1:9" ht="23.25">
      <c r="A8" s="27"/>
      <c r="B8" s="28" t="s">
        <v>54</v>
      </c>
      <c r="C8" s="29">
        <f>SUM(C5:C7)</f>
        <v>673461200</v>
      </c>
      <c r="D8" s="30">
        <f>SUM(D5:D7)</f>
        <v>328073668.37</v>
      </c>
      <c r="E8" s="31">
        <f>D8/C8*100</f>
        <v>48.71456119075605</v>
      </c>
      <c r="F8" s="32">
        <f>SUM(F5:F7)</f>
        <v>345387531.63</v>
      </c>
      <c r="G8" s="31">
        <f>100-E8</f>
        <v>51.28543880924395</v>
      </c>
      <c r="I8" s="4"/>
    </row>
    <row r="9" spans="1:9" ht="21.75">
      <c r="A9" s="33"/>
      <c r="B9" s="34"/>
      <c r="C9" s="35"/>
      <c r="D9" s="35"/>
      <c r="E9" s="35"/>
      <c r="F9" s="35"/>
      <c r="G9" s="36"/>
      <c r="I9" s="8"/>
    </row>
    <row r="10" spans="1:9" ht="54">
      <c r="A10" s="315" t="s">
        <v>0</v>
      </c>
      <c r="B10" s="315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7" ht="21.75">
      <c r="A11" s="39" t="s">
        <v>58</v>
      </c>
      <c r="B11" s="40"/>
      <c r="C11" s="41"/>
      <c r="D11" s="41"/>
      <c r="E11" s="41"/>
      <c r="F11" s="42"/>
      <c r="G11" s="41"/>
    </row>
    <row r="12" spans="1:9" ht="23.25">
      <c r="A12" s="43"/>
      <c r="B12" s="44" t="s">
        <v>76</v>
      </c>
      <c r="C12" s="18">
        <v>618950000</v>
      </c>
      <c r="D12" s="47">
        <f>'รายละเอียดรายจ่าย '!C14</f>
        <v>105345787.11000001</v>
      </c>
      <c r="E12" s="89">
        <f>D12/C12*100</f>
        <v>17.020080315049682</v>
      </c>
      <c r="F12" s="47">
        <f>C12-D12</f>
        <v>513604212.89</v>
      </c>
      <c r="G12" s="239">
        <f>100-E12</f>
        <v>82.97991968495032</v>
      </c>
      <c r="I12" s="8"/>
    </row>
    <row r="13" spans="1:9" ht="23.25">
      <c r="A13" s="43"/>
      <c r="B13" s="44" t="s">
        <v>112</v>
      </c>
      <c r="C13" s="45">
        <v>54511200</v>
      </c>
      <c r="D13" s="46">
        <v>45426000</v>
      </c>
      <c r="E13" s="89"/>
      <c r="F13" s="47">
        <f>C13-D13</f>
        <v>9085200</v>
      </c>
      <c r="G13" s="239"/>
      <c r="I13" s="6"/>
    </row>
    <row r="14" spans="1:7" ht="23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9"/>
    </row>
    <row r="15" spans="1:7" ht="23.25">
      <c r="A15" s="52"/>
      <c r="B15" s="53" t="s">
        <v>54</v>
      </c>
      <c r="C15" s="54">
        <f>SUM(C12:C14)</f>
        <v>673461200</v>
      </c>
      <c r="D15" s="55">
        <f>SUM(D12:D14)</f>
        <v>150771787.11</v>
      </c>
      <c r="E15" s="56">
        <f>D15/C15*100</f>
        <v>22.387598143738646</v>
      </c>
      <c r="F15" s="55">
        <f>SUM(F12:F14)</f>
        <v>522689412.89</v>
      </c>
      <c r="G15" s="56">
        <f>100-E15</f>
        <v>77.61240185626136</v>
      </c>
    </row>
    <row r="16" spans="1:9" ht="23.25">
      <c r="A16" s="33"/>
      <c r="B16" s="34"/>
      <c r="C16" s="57"/>
      <c r="D16" s="58"/>
      <c r="E16" s="59"/>
      <c r="F16" s="58"/>
      <c r="G16" s="60"/>
      <c r="I16" s="4"/>
    </row>
    <row r="17" spans="1:9" ht="24">
      <c r="A17" s="33" t="s">
        <v>113</v>
      </c>
      <c r="B17" s="33"/>
      <c r="C17" s="61"/>
      <c r="D17" s="62"/>
      <c r="E17" s="34"/>
      <c r="F17" s="33"/>
      <c r="G17" s="36"/>
      <c r="I17" s="6"/>
    </row>
    <row r="18" spans="1:9" ht="24">
      <c r="A18" s="33" t="s">
        <v>84</v>
      </c>
      <c r="B18" s="33" t="s">
        <v>115</v>
      </c>
      <c r="C18" s="61"/>
      <c r="D18" s="62"/>
      <c r="E18" s="34"/>
      <c r="F18" s="33"/>
      <c r="G18" s="36"/>
      <c r="I18" s="4"/>
    </row>
    <row r="19" spans="1:9" ht="24">
      <c r="A19" s="63" t="s">
        <v>114</v>
      </c>
      <c r="B19" s="36"/>
      <c r="C19" s="36"/>
      <c r="D19" s="62"/>
      <c r="E19" s="34"/>
      <c r="F19" s="36"/>
      <c r="G19" s="36"/>
      <c r="H19" s="3"/>
      <c r="I19" s="9"/>
    </row>
    <row r="20" spans="1:9" ht="21.75">
      <c r="A20" s="64"/>
      <c r="B20" s="33" t="s">
        <v>116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117</v>
      </c>
      <c r="B21" s="36"/>
      <c r="C21" s="67"/>
      <c r="D21" s="67"/>
      <c r="E21" s="67"/>
      <c r="F21" s="67"/>
      <c r="G21" s="67"/>
      <c r="H21" s="6"/>
    </row>
    <row r="22" spans="1:7" ht="20.25">
      <c r="A22" s="67"/>
      <c r="B22" s="67"/>
      <c r="C22" s="67"/>
      <c r="D22" s="67"/>
      <c r="E22" s="67"/>
      <c r="F22" s="67"/>
      <c r="G22" s="67"/>
    </row>
    <row r="23" spans="1:7" ht="20.25">
      <c r="A23" s="67"/>
      <c r="B23" s="67"/>
      <c r="C23" s="67"/>
      <c r="D23" s="67"/>
      <c r="E23" s="67"/>
      <c r="F23" s="67"/>
      <c r="G23" s="67"/>
    </row>
    <row r="24" spans="1:7" ht="20.2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6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1.75">
      <c r="A16" s="36"/>
      <c r="B16" s="84"/>
      <c r="C16" s="35"/>
      <c r="D16" s="35"/>
      <c r="E16" s="35"/>
      <c r="F16" s="85"/>
    </row>
    <row r="17" spans="1:8" s="88" customFormat="1" ht="21.75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7"/>
    </row>
    <row r="18" spans="1:6" ht="21.75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0.25">
      <c r="A19" s="67"/>
      <c r="B19" s="67"/>
      <c r="C19" s="67"/>
      <c r="D19" s="67"/>
      <c r="E19" s="67"/>
      <c r="F19" s="67"/>
    </row>
    <row r="20" spans="1:6" ht="20.25">
      <c r="A20" s="67"/>
      <c r="B20" s="67"/>
      <c r="C20" s="67"/>
      <c r="D20" s="67"/>
      <c r="E20" s="67"/>
      <c r="F20" s="67"/>
    </row>
    <row r="21" spans="1:6" ht="20.25">
      <c r="A21" s="67"/>
      <c r="B21" s="67"/>
      <c r="C21" s="231"/>
      <c r="D21" s="67"/>
      <c r="E21" s="67"/>
      <c r="F21" s="67"/>
    </row>
    <row r="22" spans="1:6" ht="20.25">
      <c r="A22" s="67"/>
      <c r="B22" s="67"/>
      <c r="C22" s="67"/>
      <c r="D22" s="129"/>
      <c r="E22" s="67"/>
      <c r="F22" s="67"/>
    </row>
    <row r="23" spans="1:6" ht="20.25">
      <c r="A23" s="67"/>
      <c r="B23" s="67"/>
      <c r="C23" s="67"/>
      <c r="D23" s="231"/>
      <c r="E23" s="67"/>
      <c r="F23" s="67"/>
    </row>
    <row r="24" spans="1:6" ht="20.25">
      <c r="A24" s="67"/>
      <c r="B24" s="67"/>
      <c r="C24" s="67"/>
      <c r="D24" s="67"/>
      <c r="E24" s="67"/>
      <c r="F24" s="67"/>
    </row>
    <row r="25" spans="1:6" ht="20.2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3">
      <selection activeCell="G38" sqref="G38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0.25">
      <c r="A1" s="318" t="s">
        <v>110</v>
      </c>
      <c r="B1" s="318"/>
      <c r="C1" s="318"/>
      <c r="D1" s="318"/>
      <c r="E1" s="318"/>
      <c r="F1" s="318"/>
      <c r="G1" s="67"/>
      <c r="H1" s="67"/>
      <c r="I1" s="67"/>
      <c r="J1" s="67"/>
      <c r="K1" s="129"/>
    </row>
    <row r="2" spans="1:11" ht="19.5" customHeight="1">
      <c r="A2" s="319" t="s">
        <v>0</v>
      </c>
      <c r="B2" s="319" t="s">
        <v>9</v>
      </c>
      <c r="C2" s="319" t="s">
        <v>109</v>
      </c>
      <c r="D2" s="322" t="s">
        <v>42</v>
      </c>
      <c r="E2" s="130" t="s">
        <v>77</v>
      </c>
      <c r="F2" s="131" t="s">
        <v>79</v>
      </c>
      <c r="G2" s="132" t="s">
        <v>81</v>
      </c>
      <c r="H2" s="133"/>
      <c r="I2" s="133"/>
      <c r="J2" s="129"/>
      <c r="K2" s="129"/>
    </row>
    <row r="3" spans="1:11" ht="17.25" customHeight="1">
      <c r="A3" s="320"/>
      <c r="B3" s="320"/>
      <c r="C3" s="320"/>
      <c r="D3" s="323"/>
      <c r="E3" s="134" t="s">
        <v>80</v>
      </c>
      <c r="F3" s="135" t="s">
        <v>78</v>
      </c>
      <c r="G3" s="136" t="s">
        <v>82</v>
      </c>
      <c r="H3" s="133"/>
      <c r="I3" s="133"/>
      <c r="J3" s="129"/>
      <c r="K3" s="129"/>
    </row>
    <row r="4" spans="1:11" ht="16.5" customHeight="1">
      <c r="A4" s="321"/>
      <c r="B4" s="321"/>
      <c r="C4" s="321"/>
      <c r="D4" s="324"/>
      <c r="E4" s="137"/>
      <c r="F4" s="138" t="s">
        <v>9</v>
      </c>
      <c r="G4" s="137" t="s">
        <v>64</v>
      </c>
      <c r="H4" s="133"/>
      <c r="I4" s="133"/>
      <c r="J4" s="129"/>
      <c r="K4" s="129"/>
    </row>
    <row r="5" spans="1:11" ht="20.25">
      <c r="A5" s="139" t="s">
        <v>15</v>
      </c>
      <c r="B5" s="140"/>
      <c r="C5" s="140"/>
      <c r="D5" s="141"/>
      <c r="E5" s="140"/>
      <c r="F5" s="142"/>
      <c r="G5" s="80"/>
      <c r="H5" s="143"/>
      <c r="I5" s="143"/>
      <c r="J5" s="129"/>
      <c r="K5" s="129"/>
    </row>
    <row r="6" spans="1:11" ht="20.25">
      <c r="A6" s="144" t="s">
        <v>16</v>
      </c>
      <c r="B6" s="145"/>
      <c r="C6" s="145" t="s">
        <v>83</v>
      </c>
      <c r="D6" s="146"/>
      <c r="E6" s="147"/>
      <c r="F6" s="148"/>
      <c r="G6" s="149"/>
      <c r="H6" s="143"/>
      <c r="I6" s="143"/>
      <c r="J6" s="129"/>
      <c r="K6" s="129"/>
    </row>
    <row r="7" spans="1:11" ht="20.25">
      <c r="A7" s="150" t="s">
        <v>17</v>
      </c>
      <c r="B7" s="151">
        <v>80000000</v>
      </c>
      <c r="C7" s="152">
        <v>7216792.56</v>
      </c>
      <c r="D7" s="152">
        <v>30134600</v>
      </c>
      <c r="E7" s="255" t="s">
        <v>80</v>
      </c>
      <c r="F7" s="148">
        <f>D7-B7</f>
        <v>-49865400</v>
      </c>
      <c r="G7" s="154">
        <f>D7/B7*100</f>
        <v>37.66825</v>
      </c>
      <c r="H7" s="155"/>
      <c r="I7" s="155"/>
      <c r="J7" s="129">
        <v>14610029.12</v>
      </c>
      <c r="K7" s="129">
        <v>7159743.98</v>
      </c>
    </row>
    <row r="8" spans="1:11" ht="20.25">
      <c r="A8" s="150" t="s">
        <v>52</v>
      </c>
      <c r="B8" s="151">
        <v>12000000</v>
      </c>
      <c r="C8" s="152">
        <v>975508</v>
      </c>
      <c r="D8" s="152">
        <v>5039536</v>
      </c>
      <c r="E8" s="255" t="s">
        <v>80</v>
      </c>
      <c r="F8" s="148">
        <f>D8-B8</f>
        <v>-6960464</v>
      </c>
      <c r="G8" s="154">
        <f>D8/B8*100</f>
        <v>41.99613333333333</v>
      </c>
      <c r="H8" s="159"/>
      <c r="I8" s="159"/>
      <c r="J8" s="129"/>
      <c r="K8" s="129"/>
    </row>
    <row r="9" spans="1:11" ht="20.25">
      <c r="A9" s="156" t="s">
        <v>105</v>
      </c>
      <c r="B9" s="157"/>
      <c r="C9" s="158">
        <v>181382.88</v>
      </c>
      <c r="D9" s="158">
        <v>409712.9</v>
      </c>
      <c r="E9" s="294" t="s">
        <v>80</v>
      </c>
      <c r="F9" s="193">
        <f>D9-B9</f>
        <v>409712.9</v>
      </c>
      <c r="G9" s="236"/>
      <c r="H9" s="159"/>
      <c r="I9" s="159"/>
      <c r="J9" s="129"/>
      <c r="K9" s="129"/>
    </row>
    <row r="10" spans="1:14" ht="20.25">
      <c r="A10" s="160" t="s">
        <v>45</v>
      </c>
      <c r="B10" s="161">
        <f>SUM(B7:B8)</f>
        <v>92000000</v>
      </c>
      <c r="C10" s="162">
        <f>SUM(C7:C9)</f>
        <v>8373683.4399999995</v>
      </c>
      <c r="D10" s="163">
        <f>SUM(D7:D9)</f>
        <v>35583848.9</v>
      </c>
      <c r="E10" s="272" t="s">
        <v>80</v>
      </c>
      <c r="F10" s="165">
        <f>SUM(F7:F9)</f>
        <v>-56416151.1</v>
      </c>
      <c r="G10" s="166">
        <f>D10/B10*100</f>
        <v>38.67809663043478</v>
      </c>
      <c r="H10" s="167"/>
      <c r="I10" s="167"/>
      <c r="J10" s="161">
        <f>SUM(J7:J8)</f>
        <v>14610029.12</v>
      </c>
      <c r="K10" s="163">
        <f>SUM(K7:K8)</f>
        <v>7159743.98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0.25">
      <c r="A11" s="139" t="s">
        <v>18</v>
      </c>
      <c r="B11" s="168"/>
      <c r="C11" s="169"/>
      <c r="D11" s="152"/>
      <c r="E11" s="170"/>
      <c r="F11" s="148"/>
      <c r="G11" s="154"/>
      <c r="H11" s="143"/>
      <c r="I11" s="143"/>
      <c r="J11" s="129"/>
      <c r="K11" s="129"/>
    </row>
    <row r="12" spans="1:11" ht="20.25">
      <c r="A12" s="150" t="s">
        <v>19</v>
      </c>
      <c r="B12" s="151">
        <v>500000</v>
      </c>
      <c r="C12" s="152">
        <v>40048</v>
      </c>
      <c r="D12" s="152">
        <v>217677</v>
      </c>
      <c r="E12" s="255" t="s">
        <v>80</v>
      </c>
      <c r="F12" s="148">
        <f>D12-B12</f>
        <v>-282323</v>
      </c>
      <c r="G12" s="154">
        <f>D12/B12*100</f>
        <v>43.5354</v>
      </c>
      <c r="H12" s="155"/>
      <c r="I12" s="155"/>
      <c r="J12" s="129">
        <v>117982</v>
      </c>
      <c r="K12" s="129">
        <v>24811.2</v>
      </c>
    </row>
    <row r="13" spans="1:11" ht="20.25">
      <c r="A13" s="150" t="s">
        <v>20</v>
      </c>
      <c r="B13" s="151">
        <v>100000</v>
      </c>
      <c r="C13" s="152">
        <v>436545</v>
      </c>
      <c r="D13" s="152">
        <v>839936</v>
      </c>
      <c r="E13" s="295" t="s">
        <v>77</v>
      </c>
      <c r="F13" s="148">
        <f>D13-B13</f>
        <v>739936</v>
      </c>
      <c r="G13" s="154">
        <v>100</v>
      </c>
      <c r="H13" s="155"/>
      <c r="I13" s="155"/>
      <c r="J13" s="129">
        <v>82500</v>
      </c>
      <c r="K13" s="129"/>
    </row>
    <row r="14" spans="1:14" ht="20.25">
      <c r="A14" s="172" t="s">
        <v>46</v>
      </c>
      <c r="B14" s="161">
        <f>SUM(B12:B13)</f>
        <v>600000</v>
      </c>
      <c r="C14" s="173">
        <f>SUM(C12:C13)</f>
        <v>476593</v>
      </c>
      <c r="D14" s="274">
        <f>SUM(D12:D13)</f>
        <v>1057613</v>
      </c>
      <c r="E14" s="272" t="s">
        <v>80</v>
      </c>
      <c r="F14" s="174">
        <f>D14-B14</f>
        <v>457613</v>
      </c>
      <c r="G14" s="166">
        <f>D14/B14*100</f>
        <v>176.26883333333333</v>
      </c>
      <c r="H14" s="167"/>
      <c r="I14" s="167"/>
      <c r="J14" s="163">
        <f>SUM(J12:J13)</f>
        <v>200482</v>
      </c>
      <c r="K14" s="163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0.25">
      <c r="A15" s="139" t="s">
        <v>21</v>
      </c>
      <c r="B15" s="168"/>
      <c r="C15" s="169"/>
      <c r="D15" s="175"/>
      <c r="E15" s="170"/>
      <c r="F15" s="148"/>
      <c r="G15" s="154"/>
      <c r="H15" s="143"/>
      <c r="I15" s="143"/>
      <c r="J15" s="129"/>
      <c r="K15" s="129"/>
    </row>
    <row r="16" spans="1:11" ht="20.25">
      <c r="A16" s="150" t="s">
        <v>43</v>
      </c>
      <c r="B16" s="176">
        <v>0</v>
      </c>
      <c r="C16" s="146"/>
      <c r="D16" s="152"/>
      <c r="E16" s="170"/>
      <c r="F16" s="177">
        <f aca="true" t="shared" si="0" ref="F16:F23">D16-B16</f>
        <v>0</v>
      </c>
      <c r="G16" s="154"/>
      <c r="H16" s="143"/>
      <c r="I16" s="143"/>
      <c r="J16" s="129"/>
      <c r="K16" s="129"/>
    </row>
    <row r="17" spans="1:11" ht="20.25">
      <c r="A17" s="150" t="s">
        <v>22</v>
      </c>
      <c r="B17" s="151">
        <v>20000</v>
      </c>
      <c r="C17" s="146">
        <v>9600</v>
      </c>
      <c r="D17" s="152">
        <v>30200</v>
      </c>
      <c r="E17" s="134" t="s">
        <v>77</v>
      </c>
      <c r="F17" s="148">
        <f t="shared" si="0"/>
        <v>10200</v>
      </c>
      <c r="G17" s="154">
        <v>100</v>
      </c>
      <c r="H17" s="155"/>
      <c r="I17" s="155"/>
      <c r="J17" s="129">
        <v>2400</v>
      </c>
      <c r="K17" s="129">
        <v>1200</v>
      </c>
    </row>
    <row r="18" spans="1:11" ht="20.25">
      <c r="A18" s="150" t="s">
        <v>23</v>
      </c>
      <c r="B18" s="151">
        <v>6000000</v>
      </c>
      <c r="C18" s="152">
        <v>2005826.26</v>
      </c>
      <c r="D18" s="152">
        <v>7000908.25</v>
      </c>
      <c r="E18" s="134" t="s">
        <v>77</v>
      </c>
      <c r="F18" s="148">
        <f>D18-B18</f>
        <v>1000908.25</v>
      </c>
      <c r="G18" s="154">
        <v>100</v>
      </c>
      <c r="H18" s="155"/>
      <c r="I18" s="155"/>
      <c r="J18" s="129">
        <v>360923.85</v>
      </c>
      <c r="K18" s="129">
        <v>1332641.03</v>
      </c>
    </row>
    <row r="19" spans="1:11" ht="20.25">
      <c r="A19" s="150" t="s">
        <v>53</v>
      </c>
      <c r="B19" s="151">
        <v>0</v>
      </c>
      <c r="C19" s="146">
        <v>0</v>
      </c>
      <c r="D19" s="152">
        <v>0</v>
      </c>
      <c r="E19" s="153" t="s">
        <v>80</v>
      </c>
      <c r="F19" s="152" t="s">
        <v>80</v>
      </c>
      <c r="G19" s="154">
        <v>0</v>
      </c>
      <c r="H19" s="143"/>
      <c r="I19" s="143"/>
      <c r="J19" s="129"/>
      <c r="K19" s="129"/>
    </row>
    <row r="20" spans="1:11" ht="20.25">
      <c r="A20" s="150" t="s">
        <v>24</v>
      </c>
      <c r="B20" s="178">
        <v>20000</v>
      </c>
      <c r="C20" s="146">
        <v>13230</v>
      </c>
      <c r="D20" s="152">
        <v>34920</v>
      </c>
      <c r="E20" s="153" t="s">
        <v>80</v>
      </c>
      <c r="F20" s="148">
        <f>D20-B20</f>
        <v>14920</v>
      </c>
      <c r="G20" s="154">
        <v>100</v>
      </c>
      <c r="H20" s="155"/>
      <c r="I20" s="155"/>
      <c r="J20" s="129"/>
      <c r="K20" s="129"/>
    </row>
    <row r="21" spans="1:11" ht="20.25">
      <c r="A21" s="150" t="s">
        <v>74</v>
      </c>
      <c r="B21" s="178">
        <v>200000</v>
      </c>
      <c r="C21" s="152">
        <v>30000</v>
      </c>
      <c r="D21" s="152">
        <v>130500</v>
      </c>
      <c r="E21" s="153" t="s">
        <v>80</v>
      </c>
      <c r="F21" s="148">
        <f t="shared" si="0"/>
        <v>-69500</v>
      </c>
      <c r="G21" s="154">
        <f aca="true" t="shared" si="1" ref="G21:G26">D21/B21*100</f>
        <v>65.25</v>
      </c>
      <c r="H21" s="155"/>
      <c r="I21" s="155"/>
      <c r="J21" s="129">
        <v>82500</v>
      </c>
      <c r="K21" s="129">
        <v>13500</v>
      </c>
    </row>
    <row r="22" spans="1:11" ht="20.25">
      <c r="A22" s="156" t="s">
        <v>85</v>
      </c>
      <c r="B22" s="179">
        <v>50000</v>
      </c>
      <c r="C22" s="152">
        <v>48000</v>
      </c>
      <c r="D22" s="152">
        <v>48000</v>
      </c>
      <c r="E22" s="153" t="s">
        <v>80</v>
      </c>
      <c r="F22" s="148">
        <f t="shared" si="0"/>
        <v>-2000</v>
      </c>
      <c r="G22" s="154">
        <f t="shared" si="1"/>
        <v>96</v>
      </c>
      <c r="H22" s="155"/>
      <c r="I22" s="155"/>
      <c r="J22" s="129">
        <v>43303.26</v>
      </c>
      <c r="K22" s="129"/>
    </row>
    <row r="23" spans="1:14" ht="20.25">
      <c r="A23" s="172" t="s">
        <v>47</v>
      </c>
      <c r="B23" s="161">
        <f>SUM(B16:B22)</f>
        <v>6290000</v>
      </c>
      <c r="C23" s="163">
        <f>SUM(C17:C22)</f>
        <v>2106656.26</v>
      </c>
      <c r="D23" s="163">
        <f>SUM(D17:D22)</f>
        <v>7244528.25</v>
      </c>
      <c r="E23" s="237" t="s">
        <v>77</v>
      </c>
      <c r="F23" s="174">
        <f t="shared" si="0"/>
        <v>954528.25</v>
      </c>
      <c r="G23" s="166">
        <v>100</v>
      </c>
      <c r="H23" s="167"/>
      <c r="I23" s="167"/>
      <c r="J23" s="163">
        <f>SUM(J16:J22)</f>
        <v>489127.11</v>
      </c>
      <c r="K23" s="163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0.25">
      <c r="A24" s="180" t="s">
        <v>71</v>
      </c>
      <c r="B24" s="181"/>
      <c r="C24" s="182"/>
      <c r="D24" s="183"/>
      <c r="E24" s="171"/>
      <c r="F24" s="148"/>
      <c r="G24" s="154"/>
      <c r="H24" s="143"/>
      <c r="I24" s="143"/>
      <c r="J24" s="129"/>
      <c r="K24" s="129"/>
    </row>
    <row r="25" spans="1:11" ht="35.25">
      <c r="A25" s="184" t="s">
        <v>72</v>
      </c>
      <c r="B25" s="185">
        <v>1000000</v>
      </c>
      <c r="C25" s="186">
        <v>111712</v>
      </c>
      <c r="D25" s="187">
        <v>497584</v>
      </c>
      <c r="E25" s="134" t="s">
        <v>80</v>
      </c>
      <c r="F25" s="188">
        <f>D25-B25</f>
        <v>-502416</v>
      </c>
      <c r="G25" s="154">
        <f t="shared" si="1"/>
        <v>49.7584</v>
      </c>
      <c r="H25" s="189"/>
      <c r="I25" s="189"/>
      <c r="J25" s="129">
        <v>95540</v>
      </c>
      <c r="K25" s="129">
        <v>16740</v>
      </c>
    </row>
    <row r="26" spans="1:14" ht="20.25">
      <c r="A26" s="190" t="s">
        <v>73</v>
      </c>
      <c r="B26" s="181">
        <f>SUM(B25)</f>
        <v>1000000</v>
      </c>
      <c r="C26" s="183">
        <f>SUM(C25)</f>
        <v>111712</v>
      </c>
      <c r="D26" s="183">
        <f>SUM(D25)</f>
        <v>497584</v>
      </c>
      <c r="E26" s="237" t="s">
        <v>80</v>
      </c>
      <c r="F26" s="174">
        <f aca="true" t="shared" si="2" ref="F26:F31">D26-B26</f>
        <v>-502416</v>
      </c>
      <c r="G26" s="166">
        <f t="shared" si="1"/>
        <v>49.7584</v>
      </c>
      <c r="H26" s="167"/>
      <c r="I26" s="167"/>
      <c r="J26" s="163">
        <f>SUM(J25)</f>
        <v>95540</v>
      </c>
      <c r="K26" s="183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0.25">
      <c r="A27" s="139" t="s">
        <v>25</v>
      </c>
      <c r="B27" s="168"/>
      <c r="C27" s="169"/>
      <c r="D27" s="175"/>
      <c r="E27" s="170"/>
      <c r="F27" s="148"/>
      <c r="G27" s="154"/>
      <c r="H27" s="143"/>
      <c r="I27" s="143"/>
      <c r="J27" s="129"/>
      <c r="K27" s="129"/>
    </row>
    <row r="28" spans="1:11" ht="20.25">
      <c r="A28" s="150" t="s">
        <v>26</v>
      </c>
      <c r="B28" s="151">
        <v>2000000</v>
      </c>
      <c r="C28" s="152">
        <v>45200</v>
      </c>
      <c r="D28" s="152">
        <v>1178600</v>
      </c>
      <c r="E28" s="153" t="s">
        <v>80</v>
      </c>
      <c r="F28" s="148">
        <f t="shared" si="2"/>
        <v>-821400</v>
      </c>
      <c r="G28" s="154">
        <f aca="true" t="shared" si="3" ref="G28:G35">D28/B28*100</f>
        <v>58.93000000000001</v>
      </c>
      <c r="H28" s="155"/>
      <c r="I28" s="155"/>
      <c r="J28" s="129">
        <v>310900</v>
      </c>
      <c r="K28" s="129">
        <v>60600</v>
      </c>
    </row>
    <row r="29" spans="1:11" ht="20.25">
      <c r="A29" s="150" t="s">
        <v>27</v>
      </c>
      <c r="B29" s="178">
        <v>24000000</v>
      </c>
      <c r="C29" s="152">
        <v>3828700</v>
      </c>
      <c r="D29" s="152">
        <v>11800300</v>
      </c>
      <c r="E29" s="153" t="s">
        <v>80</v>
      </c>
      <c r="F29" s="148">
        <f t="shared" si="2"/>
        <v>-12199700</v>
      </c>
      <c r="G29" s="154">
        <f t="shared" si="3"/>
        <v>49.16791666666667</v>
      </c>
      <c r="H29" s="155"/>
      <c r="I29" s="155"/>
      <c r="J29" s="129">
        <v>2834820</v>
      </c>
      <c r="K29" s="129">
        <v>1091500</v>
      </c>
    </row>
    <row r="30" spans="1:11" ht="20.25">
      <c r="A30" s="150" t="s">
        <v>28</v>
      </c>
      <c r="B30" s="151">
        <v>10000</v>
      </c>
      <c r="C30" s="152">
        <v>0</v>
      </c>
      <c r="D30" s="152">
        <v>3</v>
      </c>
      <c r="E30" s="153" t="s">
        <v>80</v>
      </c>
      <c r="F30" s="148">
        <f t="shared" si="2"/>
        <v>-9997</v>
      </c>
      <c r="G30" s="154">
        <f t="shared" si="3"/>
        <v>0.03</v>
      </c>
      <c r="H30" s="155"/>
      <c r="I30" s="155"/>
      <c r="J30" s="129">
        <v>1100</v>
      </c>
      <c r="K30" s="129">
        <v>2400</v>
      </c>
    </row>
    <row r="31" spans="1:14" ht="20.25">
      <c r="A31" s="172" t="s">
        <v>48</v>
      </c>
      <c r="B31" s="161">
        <f>SUM(B28:B30)</f>
        <v>26010000</v>
      </c>
      <c r="C31" s="173">
        <f>SUM(C28:C30)</f>
        <v>3873900</v>
      </c>
      <c r="D31" s="163">
        <f>SUM(D28:D30)</f>
        <v>12978903</v>
      </c>
      <c r="E31" s="164" t="s">
        <v>80</v>
      </c>
      <c r="F31" s="174">
        <f t="shared" si="2"/>
        <v>-13031097</v>
      </c>
      <c r="G31" s="166">
        <f t="shared" si="3"/>
        <v>49.89966551326413</v>
      </c>
      <c r="H31" s="167"/>
      <c r="I31" s="167"/>
      <c r="J31" s="161">
        <f>SUM(J28:J30)</f>
        <v>3146820</v>
      </c>
      <c r="K31" s="163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0.25">
      <c r="A32" s="139" t="s">
        <v>29</v>
      </c>
      <c r="B32" s="168"/>
      <c r="C32" s="192"/>
      <c r="D32" s="175"/>
      <c r="E32" s="170"/>
      <c r="F32" s="148"/>
      <c r="G32" s="235"/>
      <c r="H32" s="143"/>
      <c r="I32" s="143"/>
      <c r="J32" s="129"/>
      <c r="K32" s="129"/>
    </row>
    <row r="33" spans="1:11" ht="20.25">
      <c r="A33" s="156" t="s">
        <v>30</v>
      </c>
      <c r="B33" s="157">
        <v>50000</v>
      </c>
      <c r="C33" s="158">
        <v>0</v>
      </c>
      <c r="D33" s="158">
        <v>0</v>
      </c>
      <c r="E33" s="153" t="s">
        <v>80</v>
      </c>
      <c r="F33" s="193">
        <f>D33-B33</f>
        <v>-50000</v>
      </c>
      <c r="G33" s="236">
        <f t="shared" si="3"/>
        <v>0</v>
      </c>
      <c r="H33" s="155"/>
      <c r="I33" s="155"/>
      <c r="J33" s="129"/>
      <c r="K33" s="129"/>
    </row>
    <row r="34" spans="1:14" ht="20.25">
      <c r="A34" s="172" t="s">
        <v>49</v>
      </c>
      <c r="B34" s="161">
        <f>SUM(B33)</f>
        <v>50000</v>
      </c>
      <c r="C34" s="158">
        <v>0</v>
      </c>
      <c r="D34" s="163">
        <v>0</v>
      </c>
      <c r="E34" s="164" t="s">
        <v>80</v>
      </c>
      <c r="F34" s="174">
        <f>D34-B34</f>
        <v>-50000</v>
      </c>
      <c r="G34" s="166">
        <f t="shared" si="3"/>
        <v>0</v>
      </c>
      <c r="H34" s="167"/>
      <c r="I34" s="167"/>
      <c r="J34" s="161">
        <f>SUM(J33)</f>
        <v>0</v>
      </c>
      <c r="K34" s="163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0.25">
      <c r="A35" s="172" t="s">
        <v>31</v>
      </c>
      <c r="B35" s="161">
        <f>B10+B14+B23+B26+B31+B34</f>
        <v>125950000</v>
      </c>
      <c r="C35" s="173">
        <f>C10+C14+C23+C26+C31+C34</f>
        <v>14942544.7</v>
      </c>
      <c r="D35" s="173">
        <f>D10+D14+D23+D26+D31+D34</f>
        <v>57362477.15</v>
      </c>
      <c r="E35" s="164" t="s">
        <v>80</v>
      </c>
      <c r="F35" s="194">
        <f>F10+F14+F23+F31+F34</f>
        <v>-68085106.85</v>
      </c>
      <c r="G35" s="195">
        <f t="shared" si="3"/>
        <v>45.54384847161572</v>
      </c>
      <c r="H35" s="196"/>
      <c r="I35" s="196"/>
      <c r="J35" s="161">
        <f>J10+J14+J23+J26+J31+J34</f>
        <v>18541998.229999997</v>
      </c>
      <c r="K35" s="163">
        <f>K10+K14+K23+K26+K31+K34</f>
        <v>9703136.21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79"/>
      <c r="B36" s="280"/>
      <c r="C36" s="281"/>
      <c r="D36" s="281"/>
      <c r="E36" s="282"/>
      <c r="F36" s="283"/>
      <c r="G36" s="284"/>
      <c r="H36" s="197"/>
      <c r="I36" s="197"/>
      <c r="J36" s="198"/>
      <c r="K36" s="199"/>
      <c r="L36" s="10"/>
      <c r="M36" s="10"/>
      <c r="N36" s="10"/>
    </row>
    <row r="37" spans="1:14" ht="24.75" customHeight="1">
      <c r="A37" s="285"/>
      <c r="B37" s="198"/>
      <c r="C37" s="286"/>
      <c r="D37" s="286"/>
      <c r="E37" s="287"/>
      <c r="F37" s="288"/>
      <c r="G37" s="289"/>
      <c r="H37" s="197"/>
      <c r="I37" s="197"/>
      <c r="J37" s="198"/>
      <c r="K37" s="199"/>
      <c r="L37" s="10"/>
      <c r="M37" s="10"/>
      <c r="N37" s="10"/>
    </row>
    <row r="38" spans="1:11" ht="20.25">
      <c r="A38" s="144" t="s">
        <v>32</v>
      </c>
      <c r="B38" s="200"/>
      <c r="C38" s="201"/>
      <c r="D38" s="202"/>
      <c r="E38" s="202"/>
      <c r="F38" s="177"/>
      <c r="G38" s="233"/>
      <c r="H38" s="143"/>
      <c r="I38" s="143"/>
      <c r="J38" s="129"/>
      <c r="K38" s="129"/>
    </row>
    <row r="39" spans="1:11" ht="20.25">
      <c r="A39" s="144" t="s">
        <v>33</v>
      </c>
      <c r="B39" s="176"/>
      <c r="C39" s="146"/>
      <c r="D39" s="146"/>
      <c r="E39" s="152"/>
      <c r="F39" s="148"/>
      <c r="G39" s="240"/>
      <c r="H39" s="143"/>
      <c r="I39" s="143"/>
      <c r="J39" s="129">
        <f>C40+D40</f>
        <v>156973779.76</v>
      </c>
      <c r="K39" s="129"/>
    </row>
    <row r="40" spans="1:11" ht="20.25">
      <c r="A40" s="150" t="s">
        <v>34</v>
      </c>
      <c r="B40" s="178">
        <v>280000000</v>
      </c>
      <c r="C40" s="203">
        <v>30420455.25</v>
      </c>
      <c r="D40" s="203">
        <v>126553324.51</v>
      </c>
      <c r="E40" s="153" t="s">
        <v>80</v>
      </c>
      <c r="F40" s="148">
        <f aca="true" t="shared" si="4" ref="F40:F46">D40-B40</f>
        <v>-153446675.49</v>
      </c>
      <c r="G40" s="240">
        <f aca="true" t="shared" si="5" ref="G40:G46">D40/B40*100</f>
        <v>45.19761589642857</v>
      </c>
      <c r="H40" s="155"/>
      <c r="I40" s="155"/>
      <c r="J40" s="129">
        <v>39164607.44</v>
      </c>
      <c r="K40" s="129">
        <v>0</v>
      </c>
    </row>
    <row r="41" spans="1:11" ht="20.25">
      <c r="A41" s="150" t="s">
        <v>35</v>
      </c>
      <c r="B41" s="178">
        <v>96000000</v>
      </c>
      <c r="C41" s="203">
        <v>8900788.05</v>
      </c>
      <c r="D41" s="203">
        <v>31192991.32</v>
      </c>
      <c r="E41" s="153" t="s">
        <v>80</v>
      </c>
      <c r="F41" s="148">
        <f t="shared" si="4"/>
        <v>-64807008.68</v>
      </c>
      <c r="G41" s="240">
        <f t="shared" si="5"/>
        <v>32.49269929166667</v>
      </c>
      <c r="H41" s="155"/>
      <c r="I41" s="155"/>
      <c r="J41" s="129">
        <v>30217742.5</v>
      </c>
      <c r="K41" s="129">
        <v>0</v>
      </c>
    </row>
    <row r="42" spans="1:11" ht="51.75">
      <c r="A42" s="205" t="s">
        <v>36</v>
      </c>
      <c r="B42" s="206">
        <v>43000000</v>
      </c>
      <c r="C42" s="207">
        <v>942398.25</v>
      </c>
      <c r="D42" s="207">
        <v>42365896.36</v>
      </c>
      <c r="E42" s="153" t="s">
        <v>80</v>
      </c>
      <c r="F42" s="208">
        <f t="shared" si="4"/>
        <v>-634103.6400000006</v>
      </c>
      <c r="G42" s="240">
        <f t="shared" si="5"/>
        <v>98.52534037209301</v>
      </c>
      <c r="H42" s="189"/>
      <c r="I42" s="189"/>
      <c r="J42" s="209">
        <v>29624792.74</v>
      </c>
      <c r="K42" s="209">
        <v>533880.14</v>
      </c>
    </row>
    <row r="43" spans="1:11" ht="20.25">
      <c r="A43" s="150" t="s">
        <v>37</v>
      </c>
      <c r="B43" s="151">
        <v>10000000</v>
      </c>
      <c r="C43" s="152">
        <v>2950911.6</v>
      </c>
      <c r="D43" s="152">
        <v>5863505.76</v>
      </c>
      <c r="E43" s="153" t="s">
        <v>80</v>
      </c>
      <c r="F43" s="148">
        <f t="shared" si="4"/>
        <v>-4136494.24</v>
      </c>
      <c r="G43" s="240">
        <f t="shared" si="5"/>
        <v>58.635057599999996</v>
      </c>
      <c r="H43" s="155"/>
      <c r="I43" s="155"/>
      <c r="J43" s="129">
        <v>1659654.64</v>
      </c>
      <c r="K43" s="129">
        <v>0</v>
      </c>
    </row>
    <row r="44" spans="1:11" ht="20.25">
      <c r="A44" s="156" t="s">
        <v>38</v>
      </c>
      <c r="B44" s="157">
        <v>2000000</v>
      </c>
      <c r="C44" s="210">
        <v>0</v>
      </c>
      <c r="D44" s="210">
        <v>1190463.27</v>
      </c>
      <c r="E44" s="276" t="s">
        <v>80</v>
      </c>
      <c r="F44" s="148">
        <f t="shared" si="4"/>
        <v>-809536.73</v>
      </c>
      <c r="G44" s="241">
        <f t="shared" si="5"/>
        <v>59.523163499999995</v>
      </c>
      <c r="H44" s="155"/>
      <c r="I44" s="155"/>
      <c r="J44" s="129">
        <v>793501.06</v>
      </c>
      <c r="K44" s="129">
        <v>0</v>
      </c>
    </row>
    <row r="45" spans="1:14" ht="20.25">
      <c r="A45" s="271" t="s">
        <v>50</v>
      </c>
      <c r="B45" s="161">
        <f>SUM(B40:B44)</f>
        <v>431000000</v>
      </c>
      <c r="C45" s="173">
        <f>SUM(C40:C44)</f>
        <v>43214553.15</v>
      </c>
      <c r="D45" s="173">
        <f>SUM(D40:D44)</f>
        <v>207166181.22</v>
      </c>
      <c r="E45" s="164" t="s">
        <v>80</v>
      </c>
      <c r="F45" s="174">
        <f t="shared" si="4"/>
        <v>-223833818.78</v>
      </c>
      <c r="G45" s="241">
        <f t="shared" si="5"/>
        <v>48.0663993549884</v>
      </c>
      <c r="H45" s="167"/>
      <c r="I45" s="167"/>
      <c r="J45" s="161">
        <f>SUM(J40:J44)</f>
        <v>101460298.38</v>
      </c>
      <c r="K45" s="163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0.25">
      <c r="A46" s="234" t="s">
        <v>87</v>
      </c>
      <c r="B46" s="256">
        <f>B35+B45</f>
        <v>556950000</v>
      </c>
      <c r="C46" s="257">
        <f>C35+C45</f>
        <v>58157097.849999994</v>
      </c>
      <c r="D46" s="257">
        <f>D35+D45</f>
        <v>264528658.37</v>
      </c>
      <c r="E46" s="275" t="s">
        <v>80</v>
      </c>
      <c r="F46" s="258">
        <f t="shared" si="4"/>
        <v>-292421341.63</v>
      </c>
      <c r="G46" s="241">
        <f t="shared" si="5"/>
        <v>47.49594368794327</v>
      </c>
      <c r="H46" s="167"/>
      <c r="I46" s="167"/>
      <c r="J46" s="161">
        <f>J35+J45</f>
        <v>120002296.60999998</v>
      </c>
      <c r="K46" s="163">
        <f>K35+K45</f>
        <v>10237016.350000001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0.25">
      <c r="A47" s="139" t="s">
        <v>39</v>
      </c>
      <c r="B47" s="211"/>
      <c r="C47" s="212"/>
      <c r="D47" s="213"/>
      <c r="E47" s="191"/>
      <c r="F47" s="214"/>
      <c r="G47" s="233"/>
      <c r="H47" s="143"/>
      <c r="I47" s="143"/>
      <c r="J47" s="129"/>
      <c r="K47" s="129"/>
    </row>
    <row r="48" spans="1:11" ht="20.25">
      <c r="A48" s="150" t="s">
        <v>14</v>
      </c>
      <c r="B48" s="151">
        <v>0</v>
      </c>
      <c r="C48" s="152">
        <v>0</v>
      </c>
      <c r="D48" s="152">
        <v>0</v>
      </c>
      <c r="E48" s="204"/>
      <c r="F48" s="177">
        <f>D48-B48</f>
        <v>0</v>
      </c>
      <c r="G48" s="240"/>
      <c r="H48" s="143"/>
      <c r="I48" s="143"/>
      <c r="J48" s="129"/>
      <c r="K48" s="129"/>
    </row>
    <row r="49" spans="1:11" ht="20.25">
      <c r="A49" s="150" t="s">
        <v>44</v>
      </c>
      <c r="B49" s="152">
        <v>62000000</v>
      </c>
      <c r="C49" s="152"/>
      <c r="D49" s="152">
        <v>9033810</v>
      </c>
      <c r="E49" s="276" t="s">
        <v>80</v>
      </c>
      <c r="F49" s="177">
        <v>0</v>
      </c>
      <c r="G49" s="241"/>
      <c r="H49" s="155"/>
      <c r="I49" s="155"/>
      <c r="J49" s="129"/>
      <c r="K49" s="129"/>
    </row>
    <row r="50" spans="1:11" ht="20.25">
      <c r="A50" s="172" t="s">
        <v>51</v>
      </c>
      <c r="B50" s="161">
        <f>SUM(B49)</f>
        <v>62000000</v>
      </c>
      <c r="C50" s="163">
        <f>SUM(C49)</f>
        <v>0</v>
      </c>
      <c r="D50" s="163">
        <f>SUM(D49)</f>
        <v>9033810</v>
      </c>
      <c r="E50" s="276" t="s">
        <v>80</v>
      </c>
      <c r="F50" s="215">
        <v>0</v>
      </c>
      <c r="G50" s="195"/>
      <c r="H50" s="155"/>
      <c r="I50" s="155"/>
      <c r="J50" s="129"/>
      <c r="K50" s="129"/>
    </row>
    <row r="51" spans="1:11" ht="20.25">
      <c r="A51" s="234" t="s">
        <v>99</v>
      </c>
      <c r="B51" s="259">
        <f>B46+B50</f>
        <v>618950000</v>
      </c>
      <c r="C51" s="260">
        <f>C46+C50</f>
        <v>58157097.849999994</v>
      </c>
      <c r="D51" s="261">
        <f>D46+D50</f>
        <v>273562468.37</v>
      </c>
      <c r="E51" s="277" t="s">
        <v>80</v>
      </c>
      <c r="F51" s="262">
        <f>B51-D51</f>
        <v>345387531.63</v>
      </c>
      <c r="G51" s="263"/>
      <c r="H51" s="155"/>
      <c r="I51" s="155"/>
      <c r="J51" s="129"/>
      <c r="K51" s="129"/>
    </row>
    <row r="52" spans="1:11" ht="20.25">
      <c r="A52" s="139" t="s">
        <v>40</v>
      </c>
      <c r="B52" s="216"/>
      <c r="C52" s="141"/>
      <c r="D52" s="152">
        <f>J52+K52</f>
        <v>0</v>
      </c>
      <c r="E52" s="191"/>
      <c r="F52" s="214"/>
      <c r="G52" s="233"/>
      <c r="H52" s="143"/>
      <c r="I52" s="143"/>
      <c r="J52" s="129"/>
      <c r="K52" s="129"/>
    </row>
    <row r="53" spans="1:11" ht="20.25">
      <c r="A53" s="150" t="s">
        <v>13</v>
      </c>
      <c r="B53" s="152">
        <v>0</v>
      </c>
      <c r="C53" s="152"/>
      <c r="D53" s="152">
        <v>54511200</v>
      </c>
      <c r="E53" s="204"/>
      <c r="F53" s="214"/>
      <c r="G53" s="240"/>
      <c r="H53" s="143"/>
      <c r="I53" s="143"/>
      <c r="J53" s="129"/>
      <c r="K53" s="129"/>
    </row>
    <row r="54" spans="1:11" ht="20.25">
      <c r="A54" s="150" t="s">
        <v>97</v>
      </c>
      <c r="B54" s="152">
        <v>0</v>
      </c>
      <c r="C54" s="152">
        <v>0</v>
      </c>
      <c r="D54" s="152">
        <v>0</v>
      </c>
      <c r="E54" s="204"/>
      <c r="F54" s="177"/>
      <c r="G54" s="240"/>
      <c r="H54" s="143"/>
      <c r="I54" s="143"/>
      <c r="J54" s="129"/>
      <c r="K54" s="129"/>
    </row>
    <row r="55" spans="1:11" ht="20.25">
      <c r="A55" s="150" t="s">
        <v>55</v>
      </c>
      <c r="B55" s="217">
        <v>0</v>
      </c>
      <c r="C55" s="152">
        <v>0</v>
      </c>
      <c r="D55" s="152">
        <v>0</v>
      </c>
      <c r="E55" s="218"/>
      <c r="F55" s="219"/>
      <c r="G55" s="241"/>
      <c r="H55" s="143"/>
      <c r="I55" s="143"/>
      <c r="J55" s="129"/>
      <c r="K55" s="129"/>
    </row>
    <row r="56" spans="1:11" ht="20.25">
      <c r="A56" s="220" t="s">
        <v>8</v>
      </c>
      <c r="B56" s="168">
        <f>SUM(B53:B55)</f>
        <v>0</v>
      </c>
      <c r="C56" s="221">
        <f>SUM(C53:C55)</f>
        <v>0</v>
      </c>
      <c r="D56" s="221">
        <f>SUM(D52:D55)</f>
        <v>54511200</v>
      </c>
      <c r="E56" s="222"/>
      <c r="F56" s="215"/>
      <c r="G56" s="233"/>
      <c r="H56" s="143"/>
      <c r="I56" s="143"/>
      <c r="J56" s="129"/>
      <c r="K56" s="129"/>
    </row>
    <row r="57" spans="1:11" ht="21" thickBot="1">
      <c r="A57" s="223" t="s">
        <v>41</v>
      </c>
      <c r="B57" s="264">
        <f>B46+B50+B56</f>
        <v>618950000</v>
      </c>
      <c r="C57" s="265">
        <f>C46+C50+C56</f>
        <v>58157097.849999994</v>
      </c>
      <c r="D57" s="266">
        <f>D51+D56</f>
        <v>328073668.37</v>
      </c>
      <c r="E57" s="267" t="s">
        <v>80</v>
      </c>
      <c r="F57" s="268">
        <f>B57-D57</f>
        <v>290876331.63</v>
      </c>
      <c r="G57" s="269"/>
      <c r="H57" s="224"/>
      <c r="I57" s="224"/>
      <c r="J57" s="225">
        <f>J46+J50+J56</f>
        <v>120002296.60999998</v>
      </c>
      <c r="K57" s="225">
        <f>SUM(K46)</f>
        <v>10237016.350000001</v>
      </c>
    </row>
    <row r="58" spans="1:11" ht="21" thickTop="1">
      <c r="A58" s="226"/>
      <c r="B58" s="227"/>
      <c r="C58" s="227"/>
      <c r="D58" s="228"/>
      <c r="E58" s="227"/>
      <c r="F58" s="229"/>
      <c r="G58" s="67"/>
      <c r="H58" s="67"/>
      <c r="I58" s="67"/>
      <c r="J58" s="67"/>
      <c r="K58" s="129"/>
    </row>
    <row r="59" spans="1:11" ht="20.25">
      <c r="A59" s="230"/>
      <c r="B59" s="67"/>
      <c r="C59" s="129"/>
      <c r="D59" s="129"/>
      <c r="E59" s="67"/>
      <c r="F59" s="67"/>
      <c r="G59" s="67"/>
      <c r="H59" s="67"/>
      <c r="I59" s="67"/>
      <c r="J59" s="67"/>
      <c r="K59" s="129"/>
    </row>
    <row r="60" spans="1:11" ht="20.25">
      <c r="A60" s="67"/>
      <c r="B60" s="67"/>
      <c r="C60" s="231"/>
      <c r="D60" s="129"/>
      <c r="E60" s="67"/>
      <c r="F60" s="67"/>
      <c r="G60" s="67"/>
      <c r="H60" s="67"/>
      <c r="I60" s="67"/>
      <c r="J60" s="67"/>
      <c r="K60" s="129"/>
    </row>
    <row r="61" spans="1:11" ht="20.25">
      <c r="A61" s="67"/>
      <c r="B61" s="67"/>
      <c r="C61" s="67"/>
      <c r="D61" s="129"/>
      <c r="E61" s="67"/>
      <c r="F61" s="232"/>
      <c r="G61" s="67"/>
      <c r="H61" s="67"/>
      <c r="I61" s="67"/>
      <c r="J61" s="67"/>
      <c r="K61" s="129"/>
    </row>
    <row r="62" spans="1:11" ht="20.25">
      <c r="A62" s="67"/>
      <c r="B62" s="67"/>
      <c r="C62" s="67"/>
      <c r="D62" s="129"/>
      <c r="E62" s="67"/>
      <c r="F62" s="129"/>
      <c r="G62" s="67"/>
      <c r="H62" s="67"/>
      <c r="I62" s="67"/>
      <c r="J62" s="67"/>
      <c r="K62" s="129"/>
    </row>
    <row r="63" spans="1:11" ht="20.25">
      <c r="A63" s="67"/>
      <c r="B63" s="67"/>
      <c r="C63" s="67"/>
      <c r="D63" s="129"/>
      <c r="E63" s="67"/>
      <c r="F63" s="129"/>
      <c r="G63" s="67"/>
      <c r="H63" s="67"/>
      <c r="I63" s="67"/>
      <c r="J63" s="67"/>
      <c r="K63" s="129"/>
    </row>
    <row r="64" spans="1:11" ht="20.25">
      <c r="A64" s="67"/>
      <c r="B64" s="67"/>
      <c r="C64" s="231"/>
      <c r="D64" s="129"/>
      <c r="E64" s="67"/>
      <c r="F64" s="129"/>
      <c r="G64" s="67"/>
      <c r="H64" s="67"/>
      <c r="I64" s="67"/>
      <c r="J64" s="67"/>
      <c r="K64" s="129"/>
    </row>
    <row r="65" spans="1:11" ht="20.25">
      <c r="A65" s="67"/>
      <c r="B65" s="67"/>
      <c r="C65" s="67"/>
      <c r="D65" s="129"/>
      <c r="E65" s="67"/>
      <c r="F65" s="129"/>
      <c r="G65" s="67"/>
      <c r="H65" s="67"/>
      <c r="I65" s="67"/>
      <c r="J65" s="67"/>
      <c r="K65" s="129"/>
    </row>
    <row r="66" spans="1:11" ht="20.25">
      <c r="A66" s="67"/>
      <c r="B66" s="67"/>
      <c r="C66" s="67"/>
      <c r="D66" s="270"/>
      <c r="E66" s="67"/>
      <c r="F66" s="231"/>
      <c r="G66" s="67"/>
      <c r="H66" s="67"/>
      <c r="I66" s="67"/>
      <c r="J66" s="67"/>
      <c r="K66" s="129"/>
    </row>
    <row r="67" spans="1:11" ht="20.25">
      <c r="A67" s="67"/>
      <c r="B67" s="67"/>
      <c r="C67" s="67"/>
      <c r="D67" s="129"/>
      <c r="E67" s="67"/>
      <c r="F67" s="231"/>
      <c r="G67" s="67"/>
      <c r="H67" s="67"/>
      <c r="I67" s="67"/>
      <c r="J67" s="67"/>
      <c r="K67" s="129"/>
    </row>
    <row r="68" spans="1:11" ht="20.25">
      <c r="A68" s="67"/>
      <c r="B68" s="67"/>
      <c r="C68" s="67"/>
      <c r="D68" s="129"/>
      <c r="E68" s="67"/>
      <c r="F68" s="67"/>
      <c r="G68" s="67"/>
      <c r="H68" s="67"/>
      <c r="I68" s="67"/>
      <c r="J68" s="67"/>
      <c r="K68" s="129"/>
    </row>
    <row r="69" spans="1:11" ht="20.25">
      <c r="A69" s="67"/>
      <c r="B69" s="67"/>
      <c r="C69" s="67"/>
      <c r="D69" s="129"/>
      <c r="E69" s="67"/>
      <c r="F69" s="67"/>
      <c r="G69" s="67"/>
      <c r="H69" s="67"/>
      <c r="I69" s="67"/>
      <c r="J69" s="67"/>
      <c r="K69" s="129"/>
    </row>
    <row r="70" spans="1:11" ht="20.25">
      <c r="A70" s="67"/>
      <c r="B70" s="67"/>
      <c r="C70" s="67"/>
      <c r="D70" s="129"/>
      <c r="E70" s="67"/>
      <c r="F70" s="67"/>
      <c r="G70" s="67"/>
      <c r="H70" s="67"/>
      <c r="I70" s="67"/>
      <c r="J70" s="67"/>
      <c r="K70" s="129"/>
    </row>
    <row r="71" spans="1:11" ht="20.25">
      <c r="A71" s="67"/>
      <c r="B71" s="67"/>
      <c r="C71" s="67"/>
      <c r="D71" s="129"/>
      <c r="E71" s="67"/>
      <c r="F71" s="67"/>
      <c r="G71" s="67"/>
      <c r="H71" s="67"/>
      <c r="I71" s="67"/>
      <c r="J71" s="67"/>
      <c r="K71" s="129"/>
    </row>
    <row r="72" spans="1:11" ht="20.25">
      <c r="A72" s="67"/>
      <c r="B72" s="67"/>
      <c r="C72" s="67"/>
      <c r="D72" s="129"/>
      <c r="E72" s="67"/>
      <c r="F72" s="67"/>
      <c r="G72" s="67"/>
      <c r="H72" s="67"/>
      <c r="I72" s="67"/>
      <c r="J72" s="67"/>
      <c r="K72" s="129"/>
    </row>
    <row r="73" spans="1:11" ht="20.25">
      <c r="A73" s="67"/>
      <c r="B73" s="67"/>
      <c r="C73" s="67"/>
      <c r="D73" s="129"/>
      <c r="E73" s="67"/>
      <c r="F73" s="67"/>
      <c r="G73" s="67"/>
      <c r="H73" s="67"/>
      <c r="I73" s="67"/>
      <c r="J73" s="67"/>
      <c r="K73" s="129"/>
    </row>
    <row r="74" spans="1:11" ht="20.25">
      <c r="A74" s="67"/>
      <c r="B74" s="67"/>
      <c r="C74" s="67"/>
      <c r="D74" s="129"/>
      <c r="E74" s="67"/>
      <c r="F74" s="67"/>
      <c r="G74" s="67"/>
      <c r="H74" s="67"/>
      <c r="I74" s="67"/>
      <c r="J74" s="67"/>
      <c r="K74" s="129"/>
    </row>
    <row r="75" spans="1:11" ht="20.25">
      <c r="A75" s="67"/>
      <c r="B75" s="67"/>
      <c r="C75" s="67"/>
      <c r="D75" s="129"/>
      <c r="E75" s="67"/>
      <c r="F75" s="67"/>
      <c r="G75" s="67"/>
      <c r="H75" s="67"/>
      <c r="I75" s="67"/>
      <c r="J75" s="67"/>
      <c r="K75" s="129"/>
    </row>
    <row r="76" spans="1:11" ht="20.25">
      <c r="A76" s="67"/>
      <c r="B76" s="67"/>
      <c r="C76" s="67"/>
      <c r="D76" s="129"/>
      <c r="E76" s="67"/>
      <c r="F76" s="67"/>
      <c r="G76" s="67"/>
      <c r="H76" s="67"/>
      <c r="I76" s="67"/>
      <c r="J76" s="67"/>
      <c r="K76" s="129"/>
    </row>
    <row r="77" spans="1:11" ht="20.25">
      <c r="A77" s="67"/>
      <c r="B77" s="67"/>
      <c r="C77" s="67"/>
      <c r="D77" s="129"/>
      <c r="E77" s="67"/>
      <c r="F77" s="67"/>
      <c r="G77" s="67"/>
      <c r="H77" s="67"/>
      <c r="I77" s="67"/>
      <c r="J77" s="67"/>
      <c r="K77" s="129"/>
    </row>
    <row r="78" spans="1:11" ht="20.25">
      <c r="A78" s="67"/>
      <c r="B78" s="67"/>
      <c r="C78" s="67"/>
      <c r="D78" s="129"/>
      <c r="E78" s="67"/>
      <c r="F78" s="67"/>
      <c r="G78" s="67"/>
      <c r="H78" s="67"/>
      <c r="I78" s="67"/>
      <c r="J78" s="67"/>
      <c r="K78" s="129"/>
    </row>
    <row r="79" spans="1:11" ht="20.25">
      <c r="A79" s="67"/>
      <c r="B79" s="67"/>
      <c r="C79" s="67"/>
      <c r="D79" s="129"/>
      <c r="E79" s="67"/>
      <c r="F79" s="67"/>
      <c r="G79" s="67"/>
      <c r="H79" s="67"/>
      <c r="I79" s="67"/>
      <c r="J79" s="67"/>
      <c r="K79" s="129"/>
    </row>
    <row r="80" spans="1:11" ht="20.25">
      <c r="A80" s="67"/>
      <c r="B80" s="67"/>
      <c r="C80" s="67"/>
      <c r="D80" s="129"/>
      <c r="E80" s="67"/>
      <c r="F80" s="67"/>
      <c r="G80" s="67"/>
      <c r="H80" s="67"/>
      <c r="I80" s="67"/>
      <c r="J80" s="67"/>
      <c r="K80" s="129"/>
    </row>
    <row r="81" spans="1:11" ht="20.25">
      <c r="A81" s="67"/>
      <c r="B81" s="67"/>
      <c r="C81" s="67"/>
      <c r="D81" s="129"/>
      <c r="E81" s="67"/>
      <c r="F81" s="67"/>
      <c r="G81" s="67"/>
      <c r="H81" s="67"/>
      <c r="I81" s="67"/>
      <c r="J81" s="67"/>
      <c r="K81" s="129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="90" zoomScaleNormal="90" zoomScalePageLayoutView="0" workbookViewId="0" topLeftCell="A10">
      <selection activeCell="D24" sqref="D24"/>
    </sheetView>
  </sheetViews>
  <sheetFormatPr defaultColWidth="9.140625" defaultRowHeight="20.25"/>
  <cols>
    <col min="1" max="1" width="26.421875" style="0" customWidth="1"/>
    <col min="2" max="2" width="16.421875" style="12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6" customWidth="1"/>
    <col min="9" max="9" width="19.28125" style="0" customWidth="1"/>
  </cols>
  <sheetData>
    <row r="1" spans="1:6" ht="24" customHeight="1">
      <c r="A1" s="68"/>
      <c r="B1" s="68" t="s">
        <v>111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48500000</v>
      </c>
      <c r="C3" s="72">
        <v>5401843.890000001</v>
      </c>
      <c r="D3" s="72">
        <f aca="true" t="shared" si="0" ref="D3:D12">C3/B3*100</f>
        <v>11.137822453608248</v>
      </c>
      <c r="E3" s="74">
        <f aca="true" t="shared" si="1" ref="E3:E12">B3-C3</f>
        <v>43098156.11</v>
      </c>
      <c r="F3" s="75">
        <f aca="true" t="shared" si="2" ref="F3:F12">100-D3</f>
        <v>88.86217754639175</v>
      </c>
      <c r="I3" s="6"/>
    </row>
    <row r="4" spans="1:9" ht="23.25" customHeight="1">
      <c r="A4" s="72" t="s">
        <v>1</v>
      </c>
      <c r="B4" s="73">
        <v>43000000</v>
      </c>
      <c r="C4" s="72">
        <v>11940106.620000001</v>
      </c>
      <c r="D4" s="72">
        <f t="shared" si="0"/>
        <v>27.76768981395349</v>
      </c>
      <c r="E4" s="74">
        <f t="shared" si="1"/>
        <v>31059893.38</v>
      </c>
      <c r="F4" s="75">
        <f t="shared" si="2"/>
        <v>72.2323101860465</v>
      </c>
      <c r="I4" s="6"/>
    </row>
    <row r="5" spans="1:9" ht="23.25" customHeight="1">
      <c r="A5" s="72" t="s">
        <v>2</v>
      </c>
      <c r="B5" s="73">
        <v>21036500</v>
      </c>
      <c r="C5" s="72">
        <v>15080162.5</v>
      </c>
      <c r="D5" s="72">
        <f t="shared" si="0"/>
        <v>71.68570104342452</v>
      </c>
      <c r="E5" s="74">
        <f t="shared" si="1"/>
        <v>5956337.5</v>
      </c>
      <c r="F5" s="75">
        <f t="shared" si="2"/>
        <v>28.314298956575485</v>
      </c>
      <c r="I5" s="6"/>
    </row>
    <row r="6" spans="1:9" ht="23.25" customHeight="1">
      <c r="A6" s="72" t="s">
        <v>3</v>
      </c>
      <c r="B6" s="73">
        <v>260441000</v>
      </c>
      <c r="C6" s="72">
        <v>6244780.949999999</v>
      </c>
      <c r="D6" s="72">
        <f t="shared" si="0"/>
        <v>2.3977718369995507</v>
      </c>
      <c r="E6" s="74">
        <f t="shared" si="1"/>
        <v>254196219.05</v>
      </c>
      <c r="F6" s="75">
        <f t="shared" si="2"/>
        <v>97.60222816300045</v>
      </c>
      <c r="I6" s="6"/>
    </row>
    <row r="7" spans="1:9" ht="23.25" customHeight="1">
      <c r="A7" s="72" t="s">
        <v>4</v>
      </c>
      <c r="B7" s="76">
        <v>32417500</v>
      </c>
      <c r="C7" s="72">
        <v>22233506.19</v>
      </c>
      <c r="D7" s="72">
        <f t="shared" si="0"/>
        <v>68.5848883781908</v>
      </c>
      <c r="E7" s="74">
        <f t="shared" si="1"/>
        <v>10183993.809999999</v>
      </c>
      <c r="F7" s="75">
        <f t="shared" si="2"/>
        <v>31.415111621809203</v>
      </c>
      <c r="I7" s="6"/>
    </row>
    <row r="8" spans="1:9" ht="23.25" customHeight="1">
      <c r="A8" s="72" t="s">
        <v>5</v>
      </c>
      <c r="B8" s="73">
        <v>27550000</v>
      </c>
      <c r="C8" s="72">
        <v>9399729.68</v>
      </c>
      <c r="D8" s="72">
        <f t="shared" si="0"/>
        <v>34.11880101633394</v>
      </c>
      <c r="E8" s="74">
        <f t="shared" si="1"/>
        <v>18150270.32</v>
      </c>
      <c r="F8" s="75">
        <f t="shared" si="2"/>
        <v>65.88119898366605</v>
      </c>
      <c r="I8" s="6"/>
    </row>
    <row r="9" spans="1:9" ht="23.25" customHeight="1">
      <c r="A9" s="72" t="s">
        <v>6</v>
      </c>
      <c r="B9" s="73">
        <v>50292000</v>
      </c>
      <c r="C9" s="72">
        <v>8587557.28</v>
      </c>
      <c r="D9" s="72">
        <f t="shared" si="0"/>
        <v>17.07539425753599</v>
      </c>
      <c r="E9" s="74">
        <f t="shared" si="1"/>
        <v>41704442.72</v>
      </c>
      <c r="F9" s="75">
        <f t="shared" si="2"/>
        <v>82.92460574246401</v>
      </c>
      <c r="I9" s="6"/>
    </row>
    <row r="10" spans="1:9" ht="23.25" customHeight="1">
      <c r="A10" s="72" t="s">
        <v>7</v>
      </c>
      <c r="B10" s="73">
        <v>43749500</v>
      </c>
      <c r="C10" s="72">
        <v>26392000</v>
      </c>
      <c r="D10" s="72">
        <f t="shared" si="0"/>
        <v>60.32526086012412</v>
      </c>
      <c r="E10" s="74">
        <f t="shared" si="1"/>
        <v>17357500</v>
      </c>
      <c r="F10" s="75">
        <f t="shared" si="2"/>
        <v>39.67473913987588</v>
      </c>
      <c r="I10" s="6"/>
    </row>
    <row r="11" spans="1:9" ht="23.25" customHeight="1">
      <c r="A11" s="72" t="s">
        <v>66</v>
      </c>
      <c r="B11" s="73">
        <v>44154500</v>
      </c>
      <c r="C11" s="72">
        <v>66100</v>
      </c>
      <c r="D11" s="72">
        <f t="shared" si="0"/>
        <v>0.14970161591683748</v>
      </c>
      <c r="E11" s="74">
        <f t="shared" si="1"/>
        <v>44088400</v>
      </c>
      <c r="F11" s="75">
        <f t="shared" si="2"/>
        <v>99.85029838408316</v>
      </c>
      <c r="I11" s="6"/>
    </row>
    <row r="12" spans="1:9" ht="23.25" customHeight="1">
      <c r="A12" s="72" t="s">
        <v>12</v>
      </c>
      <c r="B12" s="73">
        <v>47309000</v>
      </c>
      <c r="C12" s="72"/>
      <c r="D12" s="72">
        <f t="shared" si="0"/>
        <v>0</v>
      </c>
      <c r="E12" s="74">
        <f t="shared" si="1"/>
        <v>47309000</v>
      </c>
      <c r="F12" s="75">
        <f t="shared" si="2"/>
        <v>100</v>
      </c>
      <c r="I12" s="6"/>
    </row>
    <row r="13" spans="1:6" ht="23.25" customHeight="1">
      <c r="A13" s="77" t="s">
        <v>100</v>
      </c>
      <c r="B13" s="273">
        <v>500000</v>
      </c>
      <c r="C13" s="78"/>
      <c r="D13" s="72">
        <f>C13/B13*100</f>
        <v>0</v>
      </c>
      <c r="E13" s="74">
        <f>B13-C13</f>
        <v>500000</v>
      </c>
      <c r="F13" s="75">
        <f>100-D13</f>
        <v>100</v>
      </c>
    </row>
    <row r="14" spans="1:6" ht="23.25" customHeight="1" thickBot="1">
      <c r="A14" s="36"/>
      <c r="B14" s="81">
        <f>SUM(B3:B13)</f>
        <v>618950000</v>
      </c>
      <c r="C14" s="82">
        <f>SUM(C3:C13)</f>
        <v>105345787.11000001</v>
      </c>
      <c r="D14" s="82">
        <f>C14/B14*100</f>
        <v>17.020080315049682</v>
      </c>
      <c r="E14" s="82">
        <f>SUM(E3:E13)</f>
        <v>513604212.89</v>
      </c>
      <c r="F14" s="83">
        <f>100-D14</f>
        <v>82.97991968495032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1.75">
      <c r="A16" s="36"/>
      <c r="B16" s="84"/>
      <c r="C16" s="35"/>
      <c r="D16" s="35"/>
      <c r="E16" s="35"/>
      <c r="F16" s="85"/>
    </row>
    <row r="17" spans="1:8" s="88" customFormat="1" ht="21.75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7"/>
    </row>
    <row r="18" spans="1:8" s="88" customFormat="1" ht="21.75">
      <c r="A18" s="77" t="s">
        <v>69</v>
      </c>
      <c r="B18" s="86">
        <v>218147515.68</v>
      </c>
      <c r="C18" s="72">
        <v>128851668.53</v>
      </c>
      <c r="D18" s="72">
        <f>C18/B18*100</f>
        <v>59.066301134967844</v>
      </c>
      <c r="E18" s="72">
        <f>B18-C18</f>
        <v>89295847.15</v>
      </c>
      <c r="F18" s="87">
        <f>100-D18</f>
        <v>40.933698865032156</v>
      </c>
      <c r="H18" s="127"/>
    </row>
    <row r="19" spans="1:6" ht="21.75">
      <c r="A19" s="77" t="s">
        <v>101</v>
      </c>
      <c r="B19" s="86">
        <v>5500000</v>
      </c>
      <c r="C19" s="72">
        <v>0</v>
      </c>
      <c r="D19" s="72">
        <f>C19/B19*100</f>
        <v>0</v>
      </c>
      <c r="E19" s="72">
        <f>B19-C19</f>
        <v>5500000</v>
      </c>
      <c r="F19" s="87">
        <f>100-D19</f>
        <v>100</v>
      </c>
    </row>
    <row r="20" spans="1:6" ht="20.25">
      <c r="A20" s="67"/>
      <c r="B20" s="67"/>
      <c r="C20" s="67"/>
      <c r="D20" s="67"/>
      <c r="E20" s="67"/>
      <c r="F20" s="67"/>
    </row>
    <row r="21" spans="1:6" ht="20.25">
      <c r="A21" s="67"/>
      <c r="B21" s="67"/>
      <c r="C21" s="67"/>
      <c r="D21" s="67"/>
      <c r="E21" s="67"/>
      <c r="F21" s="67"/>
    </row>
    <row r="22" spans="1:6" ht="20.25">
      <c r="A22" s="67"/>
      <c r="B22" s="67"/>
      <c r="C22" s="231"/>
      <c r="D22" s="67"/>
      <c r="E22" s="67"/>
      <c r="F22" s="67"/>
    </row>
    <row r="23" spans="1:6" ht="20.25">
      <c r="A23" s="67"/>
      <c r="B23" s="67"/>
      <c r="C23" s="67"/>
      <c r="D23" s="129"/>
      <c r="E23" s="67"/>
      <c r="F23" s="67"/>
    </row>
    <row r="24" spans="1:6" ht="20.25">
      <c r="A24" s="67"/>
      <c r="B24" s="67"/>
      <c r="C24" s="67"/>
      <c r="D24" s="231"/>
      <c r="E24" s="67"/>
      <c r="F24" s="67"/>
    </row>
    <row r="25" spans="1:6" ht="20.25">
      <c r="A25" s="67"/>
      <c r="B25" s="67"/>
      <c r="C25" s="67"/>
      <c r="D25" s="67"/>
      <c r="E25" s="67"/>
      <c r="F25" s="67"/>
    </row>
    <row r="26" spans="1:6" ht="20.25">
      <c r="A26" s="67"/>
      <c r="B26" s="67"/>
      <c r="C26" s="67"/>
      <c r="D26" s="67"/>
      <c r="E26" s="67"/>
      <c r="F26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3"/>
  <sheetViews>
    <sheetView zoomScalePageLayoutView="0" workbookViewId="0" topLeftCell="A1">
      <selection activeCell="C12" sqref="C12"/>
    </sheetView>
  </sheetViews>
  <sheetFormatPr defaultColWidth="9.140625" defaultRowHeight="20.25"/>
  <cols>
    <col min="1" max="1" width="19.57421875" style="290" bestFit="1" customWidth="1"/>
    <col min="2" max="2" width="16.00390625" style="290" bestFit="1" customWidth="1"/>
    <col min="3" max="3" width="9.7109375" style="290" bestFit="1" customWidth="1"/>
    <col min="4" max="4" width="17.28125" style="290" bestFit="1" customWidth="1"/>
    <col min="5" max="5" width="9.7109375" style="290" bestFit="1" customWidth="1"/>
    <col min="6" max="16384" width="9.140625" style="290" customWidth="1"/>
  </cols>
  <sheetData>
    <row r="1" ht="23.25">
      <c r="C1" s="290" t="s">
        <v>103</v>
      </c>
    </row>
    <row r="2" spans="1:5" ht="23.25">
      <c r="A2" s="291" t="s">
        <v>104</v>
      </c>
      <c r="B2" s="291" t="s">
        <v>102</v>
      </c>
      <c r="C2" s="291" t="s">
        <v>64</v>
      </c>
      <c r="D2" s="291" t="s">
        <v>68</v>
      </c>
      <c r="E2" s="291" t="s">
        <v>64</v>
      </c>
    </row>
    <row r="3" spans="1:5" ht="23.25">
      <c r="A3" s="292">
        <v>109022400</v>
      </c>
      <c r="B3" s="292">
        <f>SUM(B3:B3)</f>
        <v>57511200</v>
      </c>
      <c r="C3" s="293">
        <v>52.75</v>
      </c>
      <c r="D3" s="292">
        <v>51511200</v>
      </c>
      <c r="E3" s="293">
        <f>100-C3</f>
        <v>47.25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2013-01-07T09:26:03Z</cp:lastPrinted>
  <dcterms:created xsi:type="dcterms:W3CDTF">2004-11-04T07:29:04Z</dcterms:created>
  <dcterms:modified xsi:type="dcterms:W3CDTF">2013-04-09T08:05:51Z</dcterms:modified>
  <cp:category/>
  <cp:version/>
  <cp:contentType/>
  <cp:contentStatus/>
</cp:coreProperties>
</file>